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3875" windowHeight="8325" activeTab="0"/>
  </bookViews>
  <sheets>
    <sheet name="Home" sheetId="1" r:id="rId1"/>
    <sheet name="Scenario" sheetId="2" r:id="rId2"/>
    <sheet name="Obiettivi" sheetId="3" r:id="rId3"/>
    <sheet name="Fattibilità" sheetId="4" r:id="rId4"/>
    <sheet name="Impatto" sheetId="5" r:id="rId5"/>
  </sheets>
  <definedNames/>
  <calcPr fullCalcOnLoad="1"/>
</workbook>
</file>

<file path=xl/comments2.xml><?xml version="1.0" encoding="utf-8"?>
<comments xmlns="http://schemas.openxmlformats.org/spreadsheetml/2006/main">
  <authors>
    <author>GANDELLINI</author>
    <author>Alfonso Pace</author>
  </authors>
  <commentList>
    <comment ref="J16" authorId="0">
      <text>
        <r>
          <rPr>
            <sz val="8"/>
            <rFont val="Tahoma"/>
            <family val="2"/>
          </rPr>
          <t>questo valore deve essere uguale a 100%</t>
        </r>
      </text>
    </comment>
    <comment ref="J17" authorId="0">
      <text>
        <r>
          <rPr>
            <sz val="8"/>
            <rFont val="Tahoma"/>
            <family val="2"/>
          </rPr>
          <t>questa percentuale deve essere uguale alla percentuale delle quantità totali acquistate dagli operatori in riga</t>
        </r>
      </text>
    </comment>
    <comment ref="J18" authorId="0">
      <text>
        <r>
          <rPr>
            <sz val="8"/>
            <rFont val="Tahoma"/>
            <family val="2"/>
          </rPr>
          <t>questa percentuale deve essere uguale alla percentuale delle quantità totali acquistate dagli operatori in riga</t>
        </r>
      </text>
    </comment>
    <comment ref="J9" authorId="0">
      <text>
        <r>
          <rPr>
            <sz val="8"/>
            <rFont val="Tahoma"/>
            <family val="2"/>
          </rPr>
          <t>i produttori applicano il loro markup a questo costo, tutti gli altri ai prezzi pagati ai fornitori</t>
        </r>
      </text>
    </comment>
    <comment ref="B13" authorId="1">
      <text>
        <r>
          <rPr>
            <sz val="8"/>
            <rFont val="Tahoma"/>
            <family val="0"/>
          </rPr>
          <t>in questa tabella si inserisce la stima sul numero di operatori e dei flussi quantitativi di prodotti da e verso ciascuna categoria di operatore</t>
        </r>
      </text>
    </comment>
    <comment ref="C14" authorId="1">
      <text>
        <r>
          <rPr>
            <sz val="8"/>
            <rFont val="Tahoma"/>
            <family val="0"/>
          </rPr>
          <t xml:space="preserve">le etichette che vengono qui attribuite ai vari canali saranno utilizzate anche nelle altre sezioni </t>
        </r>
      </text>
    </comment>
    <comment ref="B24" authorId="1">
      <text>
        <r>
          <rPr>
            <sz val="8"/>
            <rFont val="Tahoma"/>
            <family val="0"/>
          </rPr>
          <t>in questa tabella si inseriscono le stime in merito alle percentuali di ricarico mediamente praticate dalle varie tipologie di operatori</t>
        </r>
      </text>
    </comment>
    <comment ref="J19" authorId="1">
      <text>
        <r>
          <rPr>
            <sz val="8"/>
            <rFont val="Tahoma"/>
            <family val="0"/>
          </rPr>
          <t>questa percentuale deve essere uguale alla percentuale delle quantità totali acquistate dagli operatori in riga</t>
        </r>
      </text>
    </comment>
    <comment ref="J20" authorId="1">
      <text>
        <r>
          <rPr>
            <sz val="8"/>
            <rFont val="Tahoma"/>
            <family val="0"/>
          </rPr>
          <t>questa percentuale deve essere uguale alla percentuale delle quantità totali acquistate dagli operatori in riga</t>
        </r>
      </text>
    </comment>
    <comment ref="J21" authorId="1">
      <text>
        <r>
          <rPr>
            <sz val="8"/>
            <rFont val="Tahoma"/>
            <family val="0"/>
          </rPr>
          <t>questa percentuale deve essere uguale alla percentuale delle quantità totali acquistate dagli operatori in riga</t>
        </r>
      </text>
    </comment>
    <comment ref="B14" authorId="1">
      <text>
        <r>
          <rPr>
            <sz val="8"/>
            <rFont val="Tahoma"/>
            <family val="2"/>
          </rPr>
          <t>in questa colonna deve essere inserita una stima del numero di operatori presenti sul mercato per ogni categoria</t>
        </r>
      </text>
    </comment>
    <comment ref="J10" authorId="1">
      <text>
        <r>
          <rPr>
            <sz val="8"/>
            <rFont val="Tahoma"/>
            <family val="2"/>
          </rPr>
          <t>questo valore rappresenta la stima del volume totale del mercato target</t>
        </r>
      </text>
    </comment>
    <comment ref="C16" authorId="1">
      <text>
        <r>
          <rPr>
            <sz val="8"/>
            <rFont val="Tahoma"/>
            <family val="2"/>
          </rPr>
          <t>si tratta del numero totale di produttori, nazionali e stranieri, che sono presenti sul mercato target</t>
        </r>
      </text>
    </comment>
  </commentList>
</comments>
</file>

<file path=xl/comments3.xml><?xml version="1.0" encoding="utf-8"?>
<comments xmlns="http://schemas.openxmlformats.org/spreadsheetml/2006/main">
  <authors>
    <author>GANDELLINI</author>
    <author>Alfonso Pace</author>
  </authors>
  <commentList>
    <comment ref="J16" authorId="0">
      <text>
        <r>
          <rPr>
            <sz val="8"/>
            <rFont val="Tahoma"/>
            <family val="2"/>
          </rPr>
          <t>questo valore deve essere uguale a 100%</t>
        </r>
      </text>
    </comment>
    <comment ref="J17" authorId="0">
      <text>
        <r>
          <rPr>
            <sz val="8"/>
            <rFont val="Tahoma"/>
            <family val="2"/>
          </rPr>
          <t>questa percentuale deve essere uguale alla percentuale delle quantità totali acquistate dagli operatori in riga</t>
        </r>
      </text>
    </comment>
    <comment ref="J18" authorId="0">
      <text>
        <r>
          <rPr>
            <sz val="8"/>
            <rFont val="Tahoma"/>
            <family val="2"/>
          </rPr>
          <t>questa percentuale deve essere uguale alla percentuale delle quantità totali acquistate dagli operatori in riga</t>
        </r>
      </text>
    </comment>
    <comment ref="J19" authorId="0">
      <text>
        <r>
          <rPr>
            <sz val="8"/>
            <rFont val="Tahoma"/>
            <family val="2"/>
          </rPr>
          <t>questa percentuale deve essere uguale alla percentuale delle quantità totali acquistate dagli operatori in riga</t>
        </r>
      </text>
    </comment>
    <comment ref="J9" authorId="0">
      <text>
        <r>
          <rPr>
            <sz val="8"/>
            <rFont val="Tahoma"/>
            <family val="2"/>
          </rPr>
          <t>la vostra azienda applica il suo markup a questo costo, tutti gli altri ai prezzi pagati ai rispettivi fornitori</t>
        </r>
      </text>
    </comment>
    <comment ref="J20" authorId="1">
      <text>
        <r>
          <rPr>
            <sz val="8"/>
            <rFont val="Tahoma"/>
            <family val="2"/>
          </rPr>
          <t>questa percentuale deve essere uguale alla percentuale delle quantità totali acquistate dagli operatori in riga</t>
        </r>
      </text>
    </comment>
    <comment ref="J21" authorId="1">
      <text>
        <r>
          <rPr>
            <sz val="8"/>
            <rFont val="Tahoma"/>
            <family val="2"/>
          </rPr>
          <t>questa percentuale deve essere uguale alla percentuale delle quantità totali acquistate dagli operatori in riga</t>
        </r>
      </text>
    </comment>
    <comment ref="B14" authorId="1">
      <text>
        <r>
          <rPr>
            <sz val="8"/>
            <rFont val="Tahoma"/>
            <family val="2"/>
          </rPr>
          <t>in questa colonna si inserisce il numero di clienti obiettivo nelle varie categorie di operatori</t>
        </r>
      </text>
    </comment>
    <comment ref="C16" authorId="1">
      <text>
        <r>
          <rPr>
            <sz val="8"/>
            <rFont val="Tahoma"/>
            <family val="2"/>
          </rPr>
          <t>in questa riga si inseriscono gli obiettivi di vendita dell'azienda alle varie categorie di operatori</t>
        </r>
      </text>
    </comment>
    <comment ref="C27" authorId="1">
      <text>
        <r>
          <rPr>
            <sz val="8"/>
            <rFont val="Tahoma"/>
            <family val="2"/>
          </rPr>
          <t>in questa riga le percentuali di ricarico medie praticate dall'azienda alle varie categorie di operatori</t>
        </r>
      </text>
    </comment>
    <comment ref="J10" authorId="1">
      <text>
        <r>
          <rPr>
            <sz val="8"/>
            <rFont val="Tahoma"/>
            <family val="2"/>
          </rPr>
          <t>numero di pezzi (in migliaia) che la vostra azienda vuole vendere sul mercato target</t>
        </r>
      </text>
    </comment>
  </commentList>
</comments>
</file>

<file path=xl/comments5.xml><?xml version="1.0" encoding="utf-8"?>
<comments xmlns="http://schemas.openxmlformats.org/spreadsheetml/2006/main">
  <authors>
    <author>Alfonso Pace</author>
  </authors>
  <commentList>
    <comment ref="H10" authorId="0">
      <text>
        <r>
          <rPr>
            <sz val="8"/>
            <rFont val="Tahoma"/>
            <family val="0"/>
          </rPr>
          <t>Canale diretto (0 passaggi intermedi)</t>
        </r>
      </text>
    </comment>
    <comment ref="I10" authorId="0">
      <text>
        <r>
          <rPr>
            <sz val="8"/>
            <rFont val="Tahoma"/>
            <family val="0"/>
          </rPr>
          <t>Un solo passaggio intermedio</t>
        </r>
      </text>
    </comment>
    <comment ref="J10" authorId="0">
      <text>
        <r>
          <rPr>
            <sz val="8"/>
            <rFont val="Tahoma"/>
            <family val="0"/>
          </rPr>
          <t>Due passaggi intermedi</t>
        </r>
      </text>
    </comment>
    <comment ref="K10" authorId="0">
      <text>
        <r>
          <rPr>
            <sz val="8"/>
            <rFont val="Tahoma"/>
            <family val="0"/>
          </rPr>
          <t>Canale lungo (tre passaggi intermedi)</t>
        </r>
      </text>
    </comment>
    <comment ref="B12" authorId="0">
      <text>
        <r>
          <rPr>
            <sz val="8"/>
            <rFont val="Tahoma"/>
            <family val="2"/>
          </rPr>
          <t>si tratta degli elementi che interessano al mercato e che le diverse tipologie di canale possono rendere più o meno presenti nella vostra offerta. Possono essere modificati a seconda delle vostre esigenze</t>
        </r>
      </text>
    </comment>
    <comment ref="B22" authorId="0">
      <text>
        <r>
          <rPr>
            <sz val="8"/>
            <rFont val="Tahoma"/>
            <family val="2"/>
          </rPr>
          <t>si tratta degli elementi che la vostra azienda cerca rivolgendosi a una certa tipologia di canali distributivi. Anche questi possono essere modificati a seconda della vostra realtà specifica</t>
        </r>
      </text>
    </comment>
    <comment ref="L20" authorId="0">
      <text>
        <r>
          <rPr>
            <sz val="8"/>
            <rFont val="Tahoma"/>
            <family val="2"/>
          </rPr>
          <t>questa è la performance media delle vostre scelte di canale agli occhi del mercato</t>
        </r>
      </text>
    </comment>
    <comment ref="L30" authorId="0">
      <text>
        <r>
          <rPr>
            <sz val="8"/>
            <rFont val="Tahoma"/>
            <family val="2"/>
          </rPr>
          <t>questa è la performance media delle vostre scelte di canale per quanto riguarda la vostra azienda</t>
        </r>
      </text>
    </comment>
    <comment ref="L33" authorId="0">
      <text>
        <r>
          <rPr>
            <sz val="8"/>
            <rFont val="Tahoma"/>
            <family val="2"/>
          </rPr>
          <t>questo valore varia tra 0 (se usate solo il canale diretto) e 3 (se usate solo il canale più lungo)</t>
        </r>
      </text>
    </comment>
  </commentList>
</comments>
</file>

<file path=xl/sharedStrings.xml><?xml version="1.0" encoding="utf-8"?>
<sst xmlns="http://schemas.openxmlformats.org/spreadsheetml/2006/main" count="338" uniqueCount="131">
  <si>
    <t>Sales mix</t>
  </si>
  <si>
    <t>Area 1</t>
  </si>
  <si>
    <t xml:space="preserve">   sales mix</t>
  </si>
  <si>
    <t>Area 2</t>
  </si>
  <si>
    <t>Area 3</t>
  </si>
  <si>
    <t>Area 4</t>
  </si>
  <si>
    <t>Area 5</t>
  </si>
  <si>
    <t>Area 6</t>
  </si>
  <si>
    <t>Area 7</t>
  </si>
  <si>
    <t>Area 8</t>
  </si>
  <si>
    <t>Area 9</t>
  </si>
  <si>
    <t>Area 10</t>
  </si>
  <si>
    <t>N. Operatori</t>
  </si>
  <si>
    <t>Potenziale (volumi, 000)</t>
  </si>
  <si>
    <t>Quota mercato obiettivo (%, sui volumi)</t>
  </si>
  <si>
    <t>Vendite obiettivo (volumi, 000)</t>
  </si>
  <si>
    <t xml:space="preserve">   mix di vendite previsto</t>
  </si>
  <si>
    <t xml:space="preserve">   vendite obiettivo per canale (volumi, 000)</t>
  </si>
  <si>
    <t xml:space="preserve">   n. clenti obiettivo</t>
  </si>
  <si>
    <t>Quota di mercato obiettivo (per canale e totale)</t>
  </si>
  <si>
    <t xml:space="preserve">   copertura obiettivo</t>
  </si>
  <si>
    <t xml:space="preserve">   penetrazione obiettivo</t>
  </si>
  <si>
    <t>Potenziale della struttura di vendita</t>
  </si>
  <si>
    <t xml:space="preserve">   giorni di lavoro sul campo nell'anno</t>
  </si>
  <si>
    <t xml:space="preserve">   numero medio di visite al giorno</t>
  </si>
  <si>
    <t xml:space="preserve">   totale visite nell'anno</t>
  </si>
  <si>
    <t>Volume medio dell'ordine</t>
  </si>
  <si>
    <t xml:space="preserve">   numero di ordini necessari per raggiungere l'obiettivo</t>
  </si>
  <si>
    <t>Tasso medio di chiusura dell'azione commerciale (n. ordini / n. visite)</t>
  </si>
  <si>
    <t xml:space="preserve">   numero di visite necessarie per raggiungere l'obiettivo</t>
  </si>
  <si>
    <t xml:space="preserve">   numero di venditori necessari per raggiungere l'obiettivo</t>
  </si>
  <si>
    <t>Obiettivi</t>
  </si>
  <si>
    <t>Breakdown obiettivi per canale</t>
  </si>
  <si>
    <t>Potenziale</t>
  </si>
  <si>
    <t>Obiettivi dell'azienda</t>
  </si>
  <si>
    <t>Quota obiettivo</t>
  </si>
  <si>
    <t>Totale</t>
  </si>
  <si>
    <t>Acquisto medio pro capite (volumi, 000)</t>
  </si>
  <si>
    <t xml:space="preserve">   Acquisto medio pro capite obiettivo (volumi, 000)</t>
  </si>
  <si>
    <t xml:space="preserve">   acquisto medio pro capite obiettivo (volumi, 000)</t>
  </si>
  <si>
    <t>a: --&gt;</t>
  </si>
  <si>
    <t>grossisti</t>
  </si>
  <si>
    <t>da:</t>
  </si>
  <si>
    <t>produttori</t>
  </si>
  <si>
    <t>% quantità acquistate da: --&gt;</t>
  </si>
  <si>
    <t>Costo variabile unitario medio dei produttori (Euro)</t>
  </si>
  <si>
    <t>pagati da: --&gt;</t>
  </si>
  <si>
    <t>praticati da:</t>
  </si>
  <si>
    <t xml:space="preserve">  %</t>
  </si>
  <si>
    <t>assoluto</t>
  </si>
  <si>
    <t>Prezzi medi pagati da: --&gt;</t>
  </si>
  <si>
    <t>Stima delle vendite totali e del volume della domanda nel mercato (migliaia di pezzi)</t>
  </si>
  <si>
    <t>quantità acquistate da ----&gt;</t>
  </si>
  <si>
    <t>Flussi di denaro attraverso i vari canali (milioni di Euro)</t>
  </si>
  <si>
    <t>pagato da: --&gt;</t>
  </si>
  <si>
    <t>Fatturato</t>
  </si>
  <si>
    <t>incassato da:</t>
  </si>
  <si>
    <t>Costi di acquisto totali</t>
  </si>
  <si>
    <t>Prezzi medi praticati e pagati dai differenti operatori (Euro)</t>
  </si>
  <si>
    <t xml:space="preserve"> N. di operatori e flussi quantitativi fra i vari canali (migliaia di pezzi)</t>
  </si>
  <si>
    <t>dett A</t>
  </si>
  <si>
    <t>dett B</t>
  </si>
  <si>
    <t>dett C</t>
  </si>
  <si>
    <t>cl finali</t>
  </si>
  <si>
    <t>azienda</t>
  </si>
  <si>
    <t>Costo variabile unitario medio azienda (Euro)</t>
  </si>
  <si>
    <t>Ricarichi praticati dall'azienda e stima di quelli praticati dai differenti operatori</t>
  </si>
  <si>
    <t>Prezzi medi praticati dall'azienda e pagati dai differenti operatori (Euro)</t>
  </si>
  <si>
    <t>ponderato</t>
  </si>
  <si>
    <t>differenza su scenario</t>
  </si>
  <si>
    <t>quota mercato obiettivo</t>
  </si>
  <si>
    <t>import</t>
  </si>
  <si>
    <t>Breakdown obiettivi di canale</t>
  </si>
  <si>
    <t xml:space="preserve">   numero di ordini per cliente necessari per raggiungere l'obiettivo</t>
  </si>
  <si>
    <t>Criteri di valutazione</t>
  </si>
  <si>
    <t>Peso</t>
  </si>
  <si>
    <t>A-C</t>
  </si>
  <si>
    <t>A-G-C</t>
  </si>
  <si>
    <t>A-D-C</t>
  </si>
  <si>
    <t>A-G-D-C</t>
  </si>
  <si>
    <t>Media</t>
  </si>
  <si>
    <t>Dal punto di vista del mercato</t>
  </si>
  <si>
    <t>-</t>
  </si>
  <si>
    <t>+</t>
  </si>
  <si>
    <t>Consulenza pre-vendita</t>
  </si>
  <si>
    <t>Assistenza post-vendita</t>
  </si>
  <si>
    <t>Ampiezza gamma prodotti</t>
  </si>
  <si>
    <t>Facilità di accesso</t>
  </si>
  <si>
    <t>Rapidità di consegna</t>
  </si>
  <si>
    <t>Prezzo</t>
  </si>
  <si>
    <t>Dal punto di vista dell'azienda</t>
  </si>
  <si>
    <t>Volume d'affari</t>
  </si>
  <si>
    <t>Capillarità</t>
  </si>
  <si>
    <t>Controllo sul marketing-mix</t>
  </si>
  <si>
    <t>Contatto e visibilità</t>
  </si>
  <si>
    <t>Raccolta informazioni</t>
  </si>
  <si>
    <t>Coerenza del marketing-mix</t>
  </si>
  <si>
    <t>Performance media</t>
  </si>
  <si>
    <t>Margine medio dei canali sul prezzo al cliente finale</t>
  </si>
  <si>
    <t>A-I-C</t>
  </si>
  <si>
    <t>A-I-G-C</t>
  </si>
  <si>
    <t>A-I-D-C</t>
  </si>
  <si>
    <t>A-I-G-D-C</t>
  </si>
  <si>
    <t>Importanza</t>
  </si>
  <si>
    <t>del criterio</t>
  </si>
  <si>
    <t>C1</t>
  </si>
  <si>
    <t>C2</t>
  </si>
  <si>
    <t>C3</t>
  </si>
  <si>
    <t>C0</t>
  </si>
  <si>
    <t>Altro (specificare)</t>
  </si>
  <si>
    <t>Step 2 - Impostazione degli obiettivi</t>
  </si>
  <si>
    <t>Step 1 - Definizione dello scenario</t>
  </si>
  <si>
    <t>Step 3 - Verifica della fattibilità degli obiettivi</t>
  </si>
  <si>
    <t>Step 4 - Impatto delle scelte distributive sul profilo competitivo percepito</t>
  </si>
  <si>
    <t>Performance delle diverse combinazioni di canali</t>
  </si>
  <si>
    <t>N. di operatori e flussi quantitativi fra i vari canali (stime, %)</t>
  </si>
  <si>
    <t>Ricarichi praticati dai differenti operatori (stime, %)</t>
  </si>
  <si>
    <t>Lunghezza media della combinazione di canali scelta</t>
  </si>
  <si>
    <t>Performance media complessiva</t>
  </si>
  <si>
    <t>Obiettivo di vendita dell'azienda sul mercato target (migliaia di pezzi)</t>
  </si>
  <si>
    <t>N. di operatori, mix di vendite dell'azienda e flussi quantitativi stimati fra i vari canali (%)</t>
  </si>
  <si>
    <t>N. di operatori</t>
  </si>
  <si>
    <t>Vendite (%)</t>
  </si>
  <si>
    <t>Media ponder</t>
  </si>
  <si>
    <t>Diff su scenario</t>
  </si>
  <si>
    <t>Mg contrib unit</t>
  </si>
  <si>
    <t>Vendite (Q)</t>
  </si>
  <si>
    <t>Totali</t>
  </si>
  <si>
    <t>Pro/cap</t>
  </si>
  <si>
    <t>Margine Pro/cap</t>
  </si>
  <si>
    <t>Incid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</si>
</sst>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
    <numFmt numFmtId="178" formatCode="0.000"/>
    <numFmt numFmtId="179" formatCode="0.00000"/>
    <numFmt numFmtId="180" formatCode="0.0000"/>
    <numFmt numFmtId="181" formatCode="#,##0.0"/>
    <numFmt numFmtId="182" formatCode="_-* #,##0.0_-;\-* #,##0.0_-;_-* &quot;-&quot;??_-;_-@_-"/>
    <numFmt numFmtId="183" formatCode="General_)"/>
  </numFmts>
  <fonts count="18">
    <font>
      <sz val="8"/>
      <name val="Arial"/>
      <family val="0"/>
    </font>
    <font>
      <b/>
      <sz val="8"/>
      <name val="Arial"/>
      <family val="0"/>
    </font>
    <font>
      <i/>
      <sz val="8"/>
      <name val="Arial"/>
      <family val="0"/>
    </font>
    <font>
      <b/>
      <i/>
      <sz val="8"/>
      <name val="Arial"/>
      <family val="0"/>
    </font>
    <font>
      <u val="single"/>
      <sz val="8"/>
      <color indexed="12"/>
      <name val="Arial"/>
      <family val="0"/>
    </font>
    <font>
      <u val="single"/>
      <sz val="8"/>
      <color indexed="36"/>
      <name val="Arial"/>
      <family val="0"/>
    </font>
    <font>
      <b/>
      <sz val="8"/>
      <color indexed="16"/>
      <name val="Arial"/>
      <family val="0"/>
    </font>
    <font>
      <sz val="12"/>
      <name val="Tms Rmn"/>
      <family val="0"/>
    </font>
    <font>
      <sz val="8"/>
      <name val="Tahoma"/>
      <family val="2"/>
    </font>
    <font>
      <sz val="8"/>
      <color indexed="16"/>
      <name val="Arial"/>
      <family val="2"/>
    </font>
    <font>
      <b/>
      <i/>
      <sz val="8"/>
      <color indexed="16"/>
      <name val="Arial"/>
      <family val="2"/>
    </font>
    <font>
      <i/>
      <sz val="8"/>
      <color indexed="16"/>
      <name val="Arial"/>
      <family val="2"/>
    </font>
    <font>
      <b/>
      <sz val="12"/>
      <color indexed="16"/>
      <name val="Arial"/>
      <family val="2"/>
    </font>
    <font>
      <b/>
      <i/>
      <sz val="8"/>
      <color indexed="26"/>
      <name val="Arial"/>
      <family val="2"/>
    </font>
    <font>
      <b/>
      <sz val="12"/>
      <color indexed="26"/>
      <name val="Arial"/>
      <family val="2"/>
    </font>
    <font>
      <b/>
      <sz val="8"/>
      <color indexed="26"/>
      <name val="Arial"/>
      <family val="2"/>
    </font>
    <font>
      <i/>
      <sz val="8"/>
      <color indexed="26"/>
      <name val="Arial"/>
      <family val="2"/>
    </font>
    <font>
      <b/>
      <i/>
      <sz val="8"/>
      <color indexed="9"/>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22"/>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26"/>
      </bottom>
    </border>
    <border>
      <left style="medium">
        <color indexed="16"/>
      </left>
      <right>
        <color indexed="63"/>
      </right>
      <top style="medium">
        <color indexed="16"/>
      </top>
      <bottom style="medium">
        <color indexed="16"/>
      </bottom>
    </border>
    <border>
      <left style="medium">
        <color indexed="16"/>
      </left>
      <right>
        <color indexed="63"/>
      </right>
      <top>
        <color indexed="63"/>
      </top>
      <bottom style="medium">
        <color indexed="16"/>
      </bottom>
    </border>
    <border>
      <left>
        <color indexed="63"/>
      </left>
      <right style="medium">
        <color indexed="16"/>
      </right>
      <top>
        <color indexed="63"/>
      </top>
      <bottom style="medium">
        <color indexed="16"/>
      </bottom>
    </border>
    <border>
      <left>
        <color indexed="63"/>
      </left>
      <right>
        <color indexed="63"/>
      </right>
      <top style="medium">
        <color indexed="16"/>
      </top>
      <bottom style="medium">
        <color indexed="16"/>
      </bottom>
    </border>
    <border>
      <left>
        <color indexed="63"/>
      </left>
      <right>
        <color indexed="63"/>
      </right>
      <top>
        <color indexed="63"/>
      </top>
      <bottom style="medium">
        <color indexed="16"/>
      </bottom>
    </border>
    <border>
      <left style="medium">
        <color indexed="16"/>
      </left>
      <right style="medium">
        <color indexed="16"/>
      </right>
      <top style="medium">
        <color indexed="16"/>
      </top>
      <bottom style="medium">
        <color indexed="16"/>
      </bottom>
    </border>
    <border>
      <left>
        <color indexed="63"/>
      </left>
      <right style="medium">
        <color indexed="16"/>
      </right>
      <top style="medium">
        <color indexed="16"/>
      </top>
      <bottom style="medium">
        <color indexed="1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7" fillId="0" borderId="0">
      <alignment/>
      <protection/>
    </xf>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75">
    <xf numFmtId="0" fontId="0" fillId="0" borderId="0" xfId="0" applyAlignment="1">
      <alignment/>
    </xf>
    <xf numFmtId="0" fontId="0" fillId="0" borderId="0" xfId="0" applyAlignment="1" quotePrefix="1">
      <alignment horizontal="left"/>
    </xf>
    <xf numFmtId="177" fontId="0" fillId="0" borderId="0" xfId="20" applyNumberFormat="1" applyAlignment="1">
      <alignment/>
    </xf>
    <xf numFmtId="181" fontId="0" fillId="0" borderId="0" xfId="0" applyNumberFormat="1" applyAlignment="1">
      <alignment/>
    </xf>
    <xf numFmtId="0" fontId="0" fillId="0" borderId="1" xfId="0" applyBorder="1" applyAlignment="1">
      <alignment/>
    </xf>
    <xf numFmtId="177" fontId="0" fillId="0" borderId="1" xfId="20" applyNumberFormat="1" applyBorder="1" applyAlignment="1">
      <alignment/>
    </xf>
    <xf numFmtId="0" fontId="0" fillId="0" borderId="2" xfId="0" applyBorder="1" applyAlignment="1">
      <alignment/>
    </xf>
    <xf numFmtId="177" fontId="0" fillId="0" borderId="2" xfId="20" applyNumberFormat="1" applyBorder="1" applyAlignment="1">
      <alignment/>
    </xf>
    <xf numFmtId="0" fontId="0" fillId="0" borderId="0" xfId="0" applyBorder="1" applyAlignment="1">
      <alignment/>
    </xf>
    <xf numFmtId="2" fontId="0" fillId="0" borderId="1" xfId="0" applyNumberFormat="1" applyBorder="1" applyAlignment="1">
      <alignment/>
    </xf>
    <xf numFmtId="177" fontId="0" fillId="0" borderId="3" xfId="20" applyNumberFormat="1" applyBorder="1" applyAlignment="1">
      <alignment/>
    </xf>
    <xf numFmtId="177" fontId="0" fillId="0" borderId="0" xfId="20" applyNumberFormat="1" applyBorder="1" applyAlignment="1">
      <alignment/>
    </xf>
    <xf numFmtId="0" fontId="0" fillId="0" borderId="0" xfId="0" applyFont="1" applyFill="1" applyAlignment="1">
      <alignment/>
    </xf>
    <xf numFmtId="0" fontId="0" fillId="0" borderId="0" xfId="0" applyFont="1" applyFill="1" applyBorder="1" applyAlignment="1">
      <alignment/>
    </xf>
    <xf numFmtId="177" fontId="0" fillId="0" borderId="0" xfId="20" applyNumberFormat="1"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quotePrefix="1">
      <alignment horizontal="left"/>
    </xf>
    <xf numFmtId="176" fontId="0" fillId="0" borderId="0" xfId="0" applyNumberFormat="1" applyFont="1" applyFill="1" applyBorder="1" applyAlignment="1">
      <alignment/>
    </xf>
    <xf numFmtId="181" fontId="0" fillId="0" borderId="0" xfId="0" applyNumberFormat="1" applyFont="1" applyFill="1" applyBorder="1" applyAlignment="1">
      <alignment/>
    </xf>
    <xf numFmtId="176" fontId="0" fillId="0" borderId="0" xfId="0" applyNumberFormat="1" applyFill="1" applyAlignment="1">
      <alignment/>
    </xf>
    <xf numFmtId="3" fontId="0" fillId="0" borderId="2" xfId="0" applyNumberFormat="1" applyFill="1" applyBorder="1" applyAlignment="1">
      <alignment/>
    </xf>
    <xf numFmtId="3" fontId="0" fillId="0" borderId="0" xfId="0" applyNumberFormat="1" applyFill="1" applyAlignment="1">
      <alignment/>
    </xf>
    <xf numFmtId="181" fontId="0" fillId="0" borderId="0" xfId="0" applyNumberFormat="1" applyFill="1" applyBorder="1" applyAlignment="1">
      <alignment/>
    </xf>
    <xf numFmtId="181" fontId="0" fillId="0" borderId="0" xfId="0" applyNumberFormat="1" applyFill="1" applyAlignment="1">
      <alignment/>
    </xf>
    <xf numFmtId="177" fontId="0" fillId="0" borderId="3" xfId="20" applyNumberFormat="1" applyFill="1" applyBorder="1" applyAlignment="1">
      <alignment/>
    </xf>
    <xf numFmtId="3" fontId="1" fillId="0" borderId="2" xfId="0" applyNumberFormat="1" applyFont="1" applyFill="1" applyBorder="1" applyAlignment="1">
      <alignment/>
    </xf>
    <xf numFmtId="176" fontId="1" fillId="0" borderId="0" xfId="0" applyNumberFormat="1" applyFont="1" applyFill="1" applyAlignment="1">
      <alignment/>
    </xf>
    <xf numFmtId="181" fontId="1" fillId="0" borderId="0" xfId="0" applyNumberFormat="1" applyFont="1" applyFill="1" applyAlignment="1">
      <alignment/>
    </xf>
    <xf numFmtId="177" fontId="1" fillId="0" borderId="1" xfId="20" applyNumberFormat="1" applyFont="1" applyFill="1" applyBorder="1" applyAlignment="1">
      <alignment/>
    </xf>
    <xf numFmtId="181" fontId="1" fillId="0" borderId="1" xfId="0" applyNumberFormat="1" applyFont="1" applyFill="1" applyBorder="1" applyAlignment="1">
      <alignment/>
    </xf>
    <xf numFmtId="177" fontId="1" fillId="0" borderId="2" xfId="0" applyNumberFormat="1" applyFont="1" applyFill="1" applyBorder="1" applyAlignment="1">
      <alignment/>
    </xf>
    <xf numFmtId="3" fontId="1" fillId="0" borderId="0" xfId="0" applyNumberFormat="1" applyFont="1" applyFill="1" applyAlignment="1">
      <alignment/>
    </xf>
    <xf numFmtId="2" fontId="1" fillId="0" borderId="1" xfId="0" applyNumberFormat="1" applyFont="1" applyFill="1" applyBorder="1" applyAlignment="1">
      <alignment/>
    </xf>
    <xf numFmtId="177" fontId="1" fillId="0" borderId="3" xfId="20" applyNumberFormat="1" applyFont="1" applyFill="1" applyBorder="1" applyAlignment="1">
      <alignment/>
    </xf>
    <xf numFmtId="0" fontId="0" fillId="0" borderId="0" xfId="0" applyFill="1" applyAlignment="1">
      <alignment/>
    </xf>
    <xf numFmtId="177" fontId="0" fillId="0" borderId="0" xfId="0" applyNumberFormat="1" applyFill="1" applyAlignment="1">
      <alignment/>
    </xf>
    <xf numFmtId="0" fontId="0" fillId="2" borderId="0" xfId="0" applyFill="1" applyAlignment="1">
      <alignment/>
    </xf>
    <xf numFmtId="0" fontId="0" fillId="0" borderId="0" xfId="0" applyFont="1" applyAlignment="1">
      <alignment/>
    </xf>
    <xf numFmtId="0" fontId="0" fillId="0" borderId="0" xfId="0" applyFont="1" applyAlignment="1" quotePrefix="1">
      <alignment horizontal="lef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quotePrefix="1">
      <alignment horizontal="left"/>
    </xf>
    <xf numFmtId="0" fontId="0" fillId="0" borderId="2" xfId="0" applyFont="1" applyBorder="1" applyAlignment="1">
      <alignment/>
    </xf>
    <xf numFmtId="0" fontId="0" fillId="0" borderId="1" xfId="0" applyFont="1" applyBorder="1" applyAlignment="1" quotePrefix="1">
      <alignment horizontal="left"/>
    </xf>
    <xf numFmtId="0" fontId="0" fillId="0" borderId="1" xfId="0" applyFont="1" applyBorder="1" applyAlignment="1">
      <alignment/>
    </xf>
    <xf numFmtId="0" fontId="0" fillId="0" borderId="0" xfId="0" applyFont="1" applyAlignment="1">
      <alignment horizontal="left"/>
    </xf>
    <xf numFmtId="0" fontId="0" fillId="0" borderId="1" xfId="0" applyFont="1" applyBorder="1" applyAlignment="1" quotePrefix="1">
      <alignment horizontal="left"/>
    </xf>
    <xf numFmtId="0" fontId="0" fillId="0" borderId="3" xfId="0" applyFont="1" applyBorder="1" applyAlignment="1">
      <alignment/>
    </xf>
    <xf numFmtId="0" fontId="6" fillId="0" borderId="1" xfId="0" applyFont="1" applyBorder="1" applyAlignment="1">
      <alignment/>
    </xf>
    <xf numFmtId="0" fontId="0" fillId="0" borderId="0" xfId="0" applyFont="1" applyAlignment="1">
      <alignment horizontal="left"/>
    </xf>
    <xf numFmtId="0" fontId="0" fillId="0" borderId="0" xfId="0" applyFont="1" applyAlignment="1" quotePrefix="1">
      <alignment horizontal="left"/>
    </xf>
    <xf numFmtId="3" fontId="1" fillId="0" borderId="1" xfId="20" applyNumberFormat="1" applyFont="1" applyFill="1" applyBorder="1" applyAlignment="1">
      <alignment/>
    </xf>
    <xf numFmtId="0" fontId="0" fillId="0" borderId="2" xfId="0" applyFont="1" applyBorder="1" applyAlignment="1">
      <alignment horizontal="left"/>
    </xf>
    <xf numFmtId="0" fontId="0" fillId="0" borderId="2" xfId="0" applyFont="1" applyBorder="1" applyAlignment="1">
      <alignment/>
    </xf>
    <xf numFmtId="3" fontId="1" fillId="0" borderId="0" xfId="20" applyNumberFormat="1" applyFont="1" applyFill="1" applyAlignment="1">
      <alignment/>
    </xf>
    <xf numFmtId="0" fontId="6" fillId="0" borderId="0" xfId="0" applyFont="1" applyFill="1" applyAlignment="1" quotePrefix="1">
      <alignment horizontal="left"/>
    </xf>
    <xf numFmtId="0" fontId="6" fillId="0" borderId="1" xfId="0" applyFont="1" applyBorder="1" applyAlignment="1">
      <alignment horizontal="left"/>
    </xf>
    <xf numFmtId="0" fontId="1" fillId="0" borderId="0" xfId="0" applyFont="1" applyFill="1" applyAlignment="1" quotePrefix="1">
      <alignment horizontal="right"/>
    </xf>
    <xf numFmtId="177" fontId="0" fillId="0" borderId="0" xfId="20" applyNumberFormat="1" applyFill="1" applyBorder="1" applyAlignment="1">
      <alignment/>
    </xf>
    <xf numFmtId="0" fontId="6" fillId="0" borderId="0" xfId="0" applyFont="1" applyAlignment="1">
      <alignment/>
    </xf>
    <xf numFmtId="177" fontId="1" fillId="0" borderId="0" xfId="20" applyNumberFormat="1" applyFont="1" applyFill="1" applyBorder="1" applyAlignment="1">
      <alignment/>
    </xf>
    <xf numFmtId="0" fontId="6" fillId="0" borderId="0" xfId="0" applyFont="1" applyAlignment="1" quotePrefix="1">
      <alignment horizontal="left"/>
    </xf>
    <xf numFmtId="0" fontId="0" fillId="0" borderId="0" xfId="0" applyFont="1" applyBorder="1" applyAlignment="1" quotePrefix="1">
      <alignment horizontal="left"/>
    </xf>
    <xf numFmtId="181" fontId="1" fillId="0" borderId="0" xfId="0" applyNumberFormat="1" applyFont="1" applyFill="1" applyBorder="1" applyAlignment="1">
      <alignment/>
    </xf>
    <xf numFmtId="0" fontId="6" fillId="0" borderId="0" xfId="0" applyFont="1" applyBorder="1" applyAlignment="1">
      <alignment horizontal="left"/>
    </xf>
    <xf numFmtId="177" fontId="1" fillId="0" borderId="1" xfId="20" applyNumberFormat="1" applyFont="1" applyBorder="1" applyAlignment="1">
      <alignment/>
    </xf>
    <xf numFmtId="177" fontId="1" fillId="0" borderId="0" xfId="20" applyNumberFormat="1" applyFont="1" applyBorder="1" applyAlignment="1">
      <alignment/>
    </xf>
    <xf numFmtId="183" fontId="0" fillId="0" borderId="0" xfId="19" applyFont="1" applyFill="1" applyBorder="1">
      <alignment/>
      <protection/>
    </xf>
    <xf numFmtId="9" fontId="0" fillId="0" borderId="0" xfId="19" applyNumberFormat="1" applyFont="1" applyFill="1" applyBorder="1">
      <alignment/>
      <protection/>
    </xf>
    <xf numFmtId="2" fontId="0" fillId="0" borderId="0" xfId="19" applyNumberFormat="1" applyFont="1" applyFill="1" applyBorder="1">
      <alignment/>
      <protection/>
    </xf>
    <xf numFmtId="183" fontId="0" fillId="3" borderId="0" xfId="19" applyFont="1" applyFill="1" applyBorder="1">
      <alignment/>
      <protection/>
    </xf>
    <xf numFmtId="9" fontId="1" fillId="3" borderId="0" xfId="19" applyNumberFormat="1" applyFont="1" applyFill="1" applyBorder="1" applyAlignment="1" quotePrefix="1">
      <alignment horizontal="right"/>
      <protection/>
    </xf>
    <xf numFmtId="9" fontId="0" fillId="0" borderId="0" xfId="19" applyNumberFormat="1" applyFont="1" applyBorder="1" applyAlignment="1">
      <alignment horizontal="left"/>
      <protection/>
    </xf>
    <xf numFmtId="9" fontId="0" fillId="2" borderId="0" xfId="19" applyNumberFormat="1" applyFont="1" applyFill="1" applyBorder="1" applyProtection="1">
      <alignment/>
      <protection locked="0"/>
    </xf>
    <xf numFmtId="9" fontId="0" fillId="2" borderId="0" xfId="19" applyNumberFormat="1" applyFont="1" applyFill="1" applyBorder="1">
      <alignment/>
      <protection/>
    </xf>
    <xf numFmtId="9" fontId="0" fillId="0" borderId="0" xfId="19" applyNumberFormat="1" applyFont="1" applyFill="1" applyBorder="1" applyProtection="1" quotePrefix="1">
      <alignment/>
      <protection locked="0"/>
    </xf>
    <xf numFmtId="9" fontId="0" fillId="0" borderId="0" xfId="19" applyNumberFormat="1" applyFont="1" applyBorder="1">
      <alignment/>
      <protection/>
    </xf>
    <xf numFmtId="9" fontId="1" fillId="0" borderId="0" xfId="19" applyNumberFormat="1" applyFont="1" applyBorder="1">
      <alignment/>
      <protection/>
    </xf>
    <xf numFmtId="183" fontId="0" fillId="0" borderId="0" xfId="19" applyFont="1" applyBorder="1">
      <alignment/>
      <protection/>
    </xf>
    <xf numFmtId="1" fontId="0" fillId="0" borderId="0" xfId="19" applyNumberFormat="1" applyFont="1" applyBorder="1" quotePrefix="1">
      <alignment/>
      <protection/>
    </xf>
    <xf numFmtId="9" fontId="0" fillId="0" borderId="0" xfId="20" applyFont="1" applyBorder="1" applyAlignment="1" quotePrefix="1">
      <alignment/>
    </xf>
    <xf numFmtId="1" fontId="0" fillId="0" borderId="0" xfId="19" applyNumberFormat="1" applyFont="1" applyBorder="1">
      <alignment/>
      <protection/>
    </xf>
    <xf numFmtId="9" fontId="1" fillId="0" borderId="0" xfId="20" applyFont="1" applyFill="1" applyBorder="1" applyAlignment="1" quotePrefix="1">
      <alignment/>
    </xf>
    <xf numFmtId="1" fontId="0" fillId="0" borderId="0" xfId="19" applyNumberFormat="1" applyFont="1" applyFill="1" applyBorder="1" applyProtection="1">
      <alignment/>
      <protection locked="0"/>
    </xf>
    <xf numFmtId="1" fontId="1" fillId="0" borderId="0" xfId="19" applyNumberFormat="1" applyFont="1" applyBorder="1">
      <alignment/>
      <protection/>
    </xf>
    <xf numFmtId="2" fontId="0" fillId="0" borderId="0" xfId="19" applyNumberFormat="1" applyFont="1" applyBorder="1">
      <alignment/>
      <protection/>
    </xf>
    <xf numFmtId="2" fontId="0" fillId="0" borderId="0" xfId="19" applyNumberFormat="1" applyFont="1" applyFill="1" applyBorder="1" applyProtection="1">
      <alignment/>
      <protection locked="0"/>
    </xf>
    <xf numFmtId="2" fontId="1" fillId="0" borderId="0" xfId="19" applyNumberFormat="1" applyFont="1" applyBorder="1">
      <alignment/>
      <protection/>
    </xf>
    <xf numFmtId="183" fontId="6" fillId="0" borderId="0" xfId="19" applyFont="1" applyFill="1" applyBorder="1" applyAlignment="1" quotePrefix="1">
      <alignment/>
      <protection/>
    </xf>
    <xf numFmtId="183" fontId="6" fillId="3" borderId="0" xfId="19" applyFont="1" applyFill="1" applyBorder="1" applyAlignment="1" quotePrefix="1">
      <alignment/>
      <protection/>
    </xf>
    <xf numFmtId="9" fontId="0" fillId="0" borderId="0" xfId="19" applyNumberFormat="1" applyFont="1" applyBorder="1" applyAlignment="1" quotePrefix="1">
      <alignment horizontal="right"/>
      <protection/>
    </xf>
    <xf numFmtId="183" fontId="6" fillId="0" borderId="0" xfId="19" applyFont="1" applyFill="1" applyBorder="1" applyAlignment="1" quotePrefix="1">
      <alignment horizontal="left"/>
      <protection/>
    </xf>
    <xf numFmtId="9" fontId="1" fillId="0" borderId="0" xfId="19" applyNumberFormat="1" applyFont="1" applyFill="1" applyBorder="1" applyAlignment="1" quotePrefix="1">
      <alignment horizontal="right"/>
      <protection/>
    </xf>
    <xf numFmtId="9" fontId="0" fillId="0" borderId="0" xfId="19" applyNumberFormat="1" applyFont="1" applyFill="1" applyBorder="1" applyAlignment="1">
      <alignment horizontal="right"/>
      <protection/>
    </xf>
    <xf numFmtId="0" fontId="0" fillId="0" borderId="0" xfId="0" applyFill="1" applyBorder="1" applyAlignment="1">
      <alignment/>
    </xf>
    <xf numFmtId="183" fontId="9" fillId="0" borderId="0" xfId="19" applyFont="1" applyFill="1" applyBorder="1">
      <alignment/>
      <protection/>
    </xf>
    <xf numFmtId="9" fontId="0" fillId="0" borderId="0" xfId="0" applyNumberFormat="1" applyAlignment="1">
      <alignment/>
    </xf>
    <xf numFmtId="9" fontId="0" fillId="0" borderId="1" xfId="19" applyNumberFormat="1" applyFont="1" applyBorder="1" applyAlignment="1">
      <alignment horizontal="left"/>
      <protection/>
    </xf>
    <xf numFmtId="9" fontId="0" fillId="0" borderId="1" xfId="19" applyNumberFormat="1" applyFont="1" applyFill="1" applyBorder="1">
      <alignment/>
      <protection/>
    </xf>
    <xf numFmtId="9" fontId="0" fillId="2" borderId="1" xfId="19" applyNumberFormat="1" applyFont="1" applyFill="1" applyBorder="1" applyProtection="1">
      <alignment/>
      <protection locked="0"/>
    </xf>
    <xf numFmtId="9" fontId="0" fillId="0" borderId="1" xfId="0" applyNumberFormat="1" applyBorder="1" applyAlignment="1">
      <alignment/>
    </xf>
    <xf numFmtId="9" fontId="0" fillId="0" borderId="1" xfId="19" applyNumberFormat="1" applyFont="1" applyFill="1" applyBorder="1" applyProtection="1" quotePrefix="1">
      <alignment/>
      <protection locked="0"/>
    </xf>
    <xf numFmtId="9" fontId="0" fillId="0" borderId="1" xfId="19" applyNumberFormat="1" applyFont="1" applyBorder="1">
      <alignment/>
      <protection/>
    </xf>
    <xf numFmtId="1" fontId="0" fillId="0" borderId="1" xfId="19" applyNumberFormat="1" applyFont="1" applyBorder="1" quotePrefix="1">
      <alignment/>
      <protection/>
    </xf>
    <xf numFmtId="9" fontId="0" fillId="0" borderId="1" xfId="20" applyFont="1" applyBorder="1" applyAlignment="1" quotePrefix="1">
      <alignment/>
    </xf>
    <xf numFmtId="1" fontId="0" fillId="0" borderId="1" xfId="19" applyNumberFormat="1" applyFont="1" applyBorder="1">
      <alignment/>
      <protection/>
    </xf>
    <xf numFmtId="183" fontId="0" fillId="0" borderId="1" xfId="19" applyFont="1" applyBorder="1">
      <alignment/>
      <protection/>
    </xf>
    <xf numFmtId="1" fontId="0" fillId="0" borderId="1" xfId="19" applyNumberFormat="1" applyFont="1" applyFill="1" applyBorder="1" applyProtection="1">
      <alignment/>
      <protection locked="0"/>
    </xf>
    <xf numFmtId="2" fontId="0" fillId="0" borderId="1" xfId="19" applyNumberFormat="1" applyFont="1" applyBorder="1">
      <alignment/>
      <protection/>
    </xf>
    <xf numFmtId="2" fontId="0" fillId="0" borderId="1" xfId="19" applyNumberFormat="1" applyFont="1" applyFill="1" applyBorder="1">
      <alignment/>
      <protection/>
    </xf>
    <xf numFmtId="2" fontId="0" fillId="0" borderId="1" xfId="19" applyNumberFormat="1" applyFont="1" applyFill="1" applyBorder="1" applyProtection="1">
      <alignment/>
      <protection locked="0"/>
    </xf>
    <xf numFmtId="177" fontId="0" fillId="0" borderId="0" xfId="20" applyNumberFormat="1" applyFont="1" applyFill="1" applyBorder="1" applyAlignment="1">
      <alignment/>
    </xf>
    <xf numFmtId="2" fontId="0" fillId="0" borderId="0" xfId="0" applyNumberFormat="1" applyFill="1" applyAlignment="1">
      <alignment/>
    </xf>
    <xf numFmtId="2" fontId="1" fillId="0" borderId="0" xfId="0" applyNumberFormat="1" applyFont="1" applyFill="1" applyAlignment="1">
      <alignment/>
    </xf>
    <xf numFmtId="9" fontId="0" fillId="0" borderId="0" xfId="19" applyNumberFormat="1" applyFont="1" applyFill="1" applyBorder="1" applyAlignment="1" applyProtection="1" quotePrefix="1">
      <alignment horizontal="right"/>
      <protection locked="0"/>
    </xf>
    <xf numFmtId="9" fontId="0" fillId="0" borderId="1" xfId="19" applyNumberFormat="1" applyFont="1" applyFill="1" applyBorder="1" applyAlignment="1" applyProtection="1" quotePrefix="1">
      <alignment horizontal="right"/>
      <protection locked="0"/>
    </xf>
    <xf numFmtId="9" fontId="1" fillId="0" borderId="0" xfId="20" applyFont="1" applyFill="1" applyBorder="1" applyAlignment="1">
      <alignment/>
    </xf>
    <xf numFmtId="177" fontId="0" fillId="0" borderId="2" xfId="20" applyNumberFormat="1" applyFill="1" applyBorder="1" applyAlignment="1">
      <alignment/>
    </xf>
    <xf numFmtId="176" fontId="0" fillId="0" borderId="0" xfId="19" applyNumberFormat="1" applyFont="1" applyFill="1" applyBorder="1" applyProtection="1">
      <alignment/>
      <protection locked="0"/>
    </xf>
    <xf numFmtId="176" fontId="0" fillId="0" borderId="0" xfId="19" applyNumberFormat="1" applyFont="1" applyFill="1" applyBorder="1">
      <alignment/>
      <protection/>
    </xf>
    <xf numFmtId="176" fontId="0" fillId="0" borderId="0" xfId="19" applyNumberFormat="1" applyFont="1" applyBorder="1">
      <alignment/>
      <protection/>
    </xf>
    <xf numFmtId="176" fontId="0" fillId="0" borderId="0" xfId="0" applyNumberFormat="1" applyAlignment="1">
      <alignment/>
    </xf>
    <xf numFmtId="176" fontId="0" fillId="0" borderId="1" xfId="19" applyNumberFormat="1" applyFont="1" applyFill="1" applyBorder="1">
      <alignment/>
      <protection/>
    </xf>
    <xf numFmtId="176" fontId="0" fillId="0" borderId="1" xfId="0" applyNumberFormat="1" applyBorder="1" applyAlignment="1">
      <alignment/>
    </xf>
    <xf numFmtId="176" fontId="0" fillId="0" borderId="1" xfId="19" applyNumberFormat="1" applyFont="1" applyFill="1" applyBorder="1" applyProtection="1">
      <alignment/>
      <protection locked="0"/>
    </xf>
    <xf numFmtId="176" fontId="0" fillId="0" borderId="1" xfId="19" applyNumberFormat="1" applyFont="1" applyBorder="1">
      <alignment/>
      <protection/>
    </xf>
    <xf numFmtId="176" fontId="1" fillId="0" borderId="1" xfId="0" applyNumberFormat="1" applyFont="1" applyFill="1" applyBorder="1" applyAlignment="1">
      <alignment/>
    </xf>
    <xf numFmtId="9" fontId="0" fillId="2" borderId="0" xfId="19" applyNumberFormat="1" applyFont="1" applyFill="1" applyBorder="1" applyAlignment="1" applyProtection="1">
      <alignment horizontal="right"/>
      <protection locked="0"/>
    </xf>
    <xf numFmtId="0" fontId="0" fillId="0" borderId="0" xfId="0" applyFont="1" applyBorder="1" applyAlignment="1">
      <alignment horizontal="left"/>
    </xf>
    <xf numFmtId="3" fontId="1" fillId="0" borderId="0" xfId="20" applyNumberFormat="1" applyFont="1" applyFill="1" applyBorder="1" applyAlignment="1">
      <alignment/>
    </xf>
    <xf numFmtId="176" fontId="0" fillId="0" borderId="1" xfId="0" applyNumberFormat="1" applyFont="1" applyBorder="1" applyAlignment="1">
      <alignment/>
    </xf>
    <xf numFmtId="0" fontId="0" fillId="0" borderId="0" xfId="0" applyFont="1" applyFill="1" applyAlignment="1" applyProtection="1">
      <alignment/>
      <protection/>
    </xf>
    <xf numFmtId="177" fontId="0" fillId="0" borderId="1" xfId="0" applyNumberFormat="1" applyFont="1" applyFill="1" applyBorder="1" applyAlignment="1" applyProtection="1">
      <alignment/>
      <protection/>
    </xf>
    <xf numFmtId="0" fontId="0" fillId="0" borderId="2" xfId="0" applyFont="1" applyFill="1" applyBorder="1" applyAlignment="1" applyProtection="1">
      <alignment/>
      <protection/>
    </xf>
    <xf numFmtId="177" fontId="0" fillId="0" borderId="0" xfId="20" applyNumberFormat="1" applyFont="1" applyFill="1" applyAlignment="1" applyProtection="1">
      <alignment/>
      <protection/>
    </xf>
    <xf numFmtId="176" fontId="0" fillId="0" borderId="0" xfId="0" applyNumberFormat="1" applyFont="1" applyFill="1" applyAlignment="1" applyProtection="1">
      <alignment/>
      <protection/>
    </xf>
    <xf numFmtId="0" fontId="0" fillId="0" borderId="1" xfId="0" applyFont="1" applyFill="1" applyBorder="1" applyAlignment="1" applyProtection="1">
      <alignment/>
      <protection/>
    </xf>
    <xf numFmtId="177" fontId="0" fillId="0" borderId="1" xfId="20" applyNumberFormat="1" applyFont="1" applyFill="1" applyBorder="1" applyAlignment="1" applyProtection="1">
      <alignment/>
      <protection/>
    </xf>
    <xf numFmtId="176" fontId="0" fillId="0" borderId="1" xfId="0" applyNumberFormat="1" applyFont="1" applyFill="1" applyBorder="1" applyAlignment="1" applyProtection="1">
      <alignment/>
      <protection/>
    </xf>
    <xf numFmtId="0" fontId="0" fillId="0" borderId="0" xfId="0" applyNumberFormat="1" applyFont="1" applyFill="1" applyAlignment="1">
      <alignment/>
    </xf>
    <xf numFmtId="0" fontId="0" fillId="0" borderId="3" xfId="0" applyFont="1" applyFill="1" applyBorder="1" applyAlignment="1" applyProtection="1">
      <alignment/>
      <protection/>
    </xf>
    <xf numFmtId="0" fontId="0" fillId="0" borderId="1" xfId="0" applyFont="1" applyFill="1" applyBorder="1" applyAlignment="1">
      <alignment/>
    </xf>
    <xf numFmtId="0" fontId="0" fillId="0" borderId="0" xfId="0" applyFont="1" applyFill="1" applyAlignment="1">
      <alignment/>
    </xf>
    <xf numFmtId="0" fontId="0" fillId="0" borderId="0" xfId="0" applyFont="1" applyFill="1" applyAlignment="1">
      <alignment horizontal="right"/>
    </xf>
    <xf numFmtId="176" fontId="3" fillId="0" borderId="0" xfId="0" applyNumberFormat="1" applyFont="1" applyFill="1" applyBorder="1" applyAlignment="1" applyProtection="1">
      <alignment/>
      <protection/>
    </xf>
    <xf numFmtId="0" fontId="0" fillId="0" borderId="3" xfId="0" applyFont="1" applyFill="1" applyBorder="1" applyAlignment="1">
      <alignment/>
    </xf>
    <xf numFmtId="0" fontId="0" fillId="0" borderId="0" xfId="0" applyFont="1" applyFill="1" applyBorder="1" applyAlignment="1">
      <alignment/>
    </xf>
    <xf numFmtId="0" fontId="3"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177" fontId="0" fillId="0" borderId="0" xfId="2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0" fontId="11" fillId="0" borderId="0" xfId="0" applyFont="1" applyFill="1" applyAlignment="1" applyProtection="1">
      <alignment/>
      <protection/>
    </xf>
    <xf numFmtId="0" fontId="10" fillId="0" borderId="1" xfId="0" applyFont="1" applyFill="1" applyBorder="1" applyAlignment="1" applyProtection="1">
      <alignment horizontal="center"/>
      <protection/>
    </xf>
    <xf numFmtId="183" fontId="6" fillId="3" borderId="0" xfId="19" applyFont="1" applyFill="1" applyBorder="1" applyAlignment="1" quotePrefix="1">
      <alignment horizontal="left"/>
      <protection/>
    </xf>
    <xf numFmtId="0" fontId="2" fillId="0" borderId="0" xfId="0" applyFont="1" applyFill="1" applyBorder="1" applyAlignment="1" applyProtection="1">
      <alignment horizontal="centerContinuous"/>
      <protection/>
    </xf>
    <xf numFmtId="2" fontId="0" fillId="0" borderId="0" xfId="0" applyNumberFormat="1" applyAlignment="1">
      <alignment/>
    </xf>
    <xf numFmtId="0" fontId="6" fillId="0" borderId="0" xfId="0" applyFont="1" applyAlignment="1">
      <alignment vertical="top" wrapText="1"/>
    </xf>
    <xf numFmtId="0" fontId="6" fillId="0" borderId="0" xfId="0" applyFont="1" applyAlignment="1" quotePrefix="1">
      <alignment vertical="top" wrapText="1"/>
    </xf>
    <xf numFmtId="0" fontId="12" fillId="2" borderId="0" xfId="0" applyFont="1" applyFill="1" applyAlignment="1">
      <alignment horizontal="left"/>
    </xf>
    <xf numFmtId="0" fontId="9" fillId="2" borderId="0" xfId="0" applyFont="1" applyFill="1" applyAlignment="1">
      <alignment/>
    </xf>
    <xf numFmtId="0" fontId="12" fillId="2" borderId="0" xfId="0" applyFont="1" applyFill="1" applyAlignment="1">
      <alignment/>
    </xf>
    <xf numFmtId="0" fontId="12" fillId="2" borderId="0" xfId="0" applyFont="1" applyFill="1" applyAlignment="1" quotePrefix="1">
      <alignment horizontal="left"/>
    </xf>
    <xf numFmtId="0" fontId="15" fillId="4" borderId="1" xfId="0" applyFont="1" applyFill="1" applyBorder="1" applyAlignment="1">
      <alignment/>
    </xf>
    <xf numFmtId="9" fontId="15" fillId="4" borderId="1" xfId="0" applyNumberFormat="1" applyFont="1" applyFill="1" applyBorder="1" applyAlignment="1">
      <alignment horizontal="left"/>
    </xf>
    <xf numFmtId="0" fontId="15" fillId="4" borderId="1" xfId="0" applyFont="1" applyFill="1" applyBorder="1" applyAlignment="1" quotePrefix="1">
      <alignment horizontal="center"/>
    </xf>
    <xf numFmtId="0" fontId="16" fillId="4" borderId="0" xfId="0" applyFont="1" applyFill="1" applyAlignment="1" applyProtection="1">
      <alignment/>
      <protection/>
    </xf>
    <xf numFmtId="9" fontId="15" fillId="4" borderId="4" xfId="0" applyNumberFormat="1" applyFont="1" applyFill="1" applyBorder="1" applyAlignment="1">
      <alignment horizontal="left"/>
    </xf>
    <xf numFmtId="0" fontId="16" fillId="4" borderId="4" xfId="0" applyFont="1" applyFill="1" applyBorder="1" applyAlignment="1" applyProtection="1">
      <alignment/>
      <protection/>
    </xf>
    <xf numFmtId="9" fontId="15" fillId="4" borderId="4" xfId="0" applyNumberFormat="1" applyFont="1" applyFill="1" applyBorder="1" applyAlignment="1">
      <alignment/>
    </xf>
    <xf numFmtId="9" fontId="13" fillId="4" borderId="4" xfId="0" applyNumberFormat="1" applyFont="1" applyFill="1" applyBorder="1" applyAlignment="1">
      <alignment horizontal="center"/>
    </xf>
    <xf numFmtId="0" fontId="13" fillId="4" borderId="4" xfId="0" applyFont="1" applyFill="1" applyBorder="1" applyAlignment="1">
      <alignment horizontal="center"/>
    </xf>
    <xf numFmtId="0" fontId="13" fillId="4" borderId="4" xfId="0" applyFont="1" applyFill="1" applyBorder="1" applyAlignment="1" applyProtection="1">
      <alignment horizontal="center"/>
      <protection/>
    </xf>
    <xf numFmtId="183" fontId="6" fillId="4" borderId="1" xfId="19" applyFont="1" applyFill="1" applyBorder="1" applyAlignment="1" quotePrefix="1">
      <alignment/>
      <protection/>
    </xf>
    <xf numFmtId="0" fontId="9" fillId="4" borderId="1" xfId="0" applyFont="1" applyFill="1" applyBorder="1" applyAlignment="1">
      <alignment/>
    </xf>
    <xf numFmtId="0" fontId="0" fillId="0" borderId="3" xfId="0" applyBorder="1" applyAlignment="1">
      <alignment/>
    </xf>
    <xf numFmtId="0" fontId="3" fillId="0" borderId="3" xfId="0" applyFont="1" applyFill="1" applyBorder="1" applyAlignment="1" applyProtection="1">
      <alignment/>
      <protection/>
    </xf>
    <xf numFmtId="0" fontId="1" fillId="0" borderId="3" xfId="0" applyFont="1" applyFill="1" applyBorder="1" applyAlignment="1" applyProtection="1">
      <alignment/>
      <protection/>
    </xf>
    <xf numFmtId="0" fontId="0" fillId="0" borderId="3" xfId="0" applyNumberFormat="1" applyFont="1" applyFill="1" applyBorder="1" applyAlignment="1" applyProtection="1">
      <alignment/>
      <protection/>
    </xf>
    <xf numFmtId="177" fontId="0" fillId="0" borderId="3" xfId="20" applyNumberFormat="1" applyFont="1" applyFill="1" applyBorder="1" applyAlignment="1" applyProtection="1">
      <alignment/>
      <protection/>
    </xf>
    <xf numFmtId="176" fontId="3" fillId="0" borderId="3" xfId="0" applyNumberFormat="1" applyFont="1" applyFill="1" applyBorder="1" applyAlignment="1" applyProtection="1">
      <alignment/>
      <protection/>
    </xf>
    <xf numFmtId="0" fontId="3" fillId="0" borderId="3" xfId="0" applyFont="1" applyFill="1" applyBorder="1" applyAlignment="1" applyProtection="1" quotePrefix="1">
      <alignment horizontal="left"/>
      <protection/>
    </xf>
    <xf numFmtId="0" fontId="3" fillId="0" borderId="3" xfId="0" applyFont="1" applyFill="1" applyBorder="1" applyAlignment="1">
      <alignment/>
    </xf>
    <xf numFmtId="9" fontId="3" fillId="0" borderId="3" xfId="20" applyNumberFormat="1" applyFont="1" applyFill="1" applyBorder="1" applyAlignment="1" applyProtection="1">
      <alignment/>
      <protection/>
    </xf>
    <xf numFmtId="0" fontId="3" fillId="0" borderId="3" xfId="0" applyFont="1" applyBorder="1" applyAlignment="1">
      <alignment/>
    </xf>
    <xf numFmtId="0" fontId="17" fillId="0" borderId="3" xfId="0" applyFont="1" applyBorder="1" applyAlignment="1">
      <alignment/>
    </xf>
    <xf numFmtId="0" fontId="17" fillId="0" borderId="3" xfId="0" applyFont="1" applyFill="1" applyBorder="1" applyAlignment="1">
      <alignment/>
    </xf>
    <xf numFmtId="9" fontId="0" fillId="0" borderId="3" xfId="19" applyNumberFormat="1" applyFont="1" applyFill="1" applyBorder="1">
      <alignment/>
      <protection/>
    </xf>
    <xf numFmtId="9" fontId="0" fillId="0" borderId="3" xfId="19" applyNumberFormat="1" applyFont="1" applyBorder="1" applyAlignment="1">
      <alignment horizontal="left"/>
      <protection/>
    </xf>
    <xf numFmtId="2" fontId="0" fillId="0" borderId="3" xfId="19" applyNumberFormat="1" applyFont="1" applyBorder="1">
      <alignment/>
      <protection/>
    </xf>
    <xf numFmtId="2" fontId="1" fillId="0" borderId="3" xfId="19" applyNumberFormat="1" applyFont="1" applyBorder="1">
      <alignment/>
      <protection/>
    </xf>
    <xf numFmtId="9" fontId="0" fillId="0" borderId="3" xfId="19" applyNumberFormat="1" applyFont="1" applyBorder="1" applyAlignment="1" quotePrefix="1">
      <alignment horizontal="left"/>
      <protection/>
    </xf>
    <xf numFmtId="1" fontId="0" fillId="0" borderId="3" xfId="19" applyNumberFormat="1" applyFont="1" applyBorder="1">
      <alignment/>
      <protection/>
    </xf>
    <xf numFmtId="1" fontId="1" fillId="0" borderId="3" xfId="19" applyNumberFormat="1" applyFont="1" applyBorder="1">
      <alignment/>
      <protection/>
    </xf>
    <xf numFmtId="183" fontId="0" fillId="0" borderId="3" xfId="19" applyFont="1" applyBorder="1" applyAlignment="1" quotePrefix="1">
      <alignment horizontal="right"/>
      <protection/>
    </xf>
    <xf numFmtId="1" fontId="1" fillId="0" borderId="3" xfId="19" applyNumberFormat="1" applyFont="1" applyFill="1" applyBorder="1" quotePrefix="1">
      <alignment/>
      <protection/>
    </xf>
    <xf numFmtId="9" fontId="0" fillId="0" borderId="3" xfId="19" applyNumberFormat="1" applyFont="1" applyBorder="1" applyAlignment="1" quotePrefix="1">
      <alignment horizontal="right"/>
      <protection/>
    </xf>
    <xf numFmtId="9" fontId="0" fillId="0" borderId="3" xfId="19" applyNumberFormat="1" applyFont="1" applyBorder="1">
      <alignment/>
      <protection/>
    </xf>
    <xf numFmtId="9" fontId="1" fillId="0" borderId="3" xfId="19" applyNumberFormat="1" applyFont="1" applyBorder="1">
      <alignment/>
      <protection/>
    </xf>
    <xf numFmtId="9" fontId="0" fillId="2" borderId="5" xfId="19" applyNumberFormat="1" applyFont="1" applyFill="1" applyBorder="1" applyProtection="1">
      <alignment/>
      <protection locked="0"/>
    </xf>
    <xf numFmtId="183" fontId="1" fillId="0" borderId="0" xfId="19" applyFont="1" applyFill="1" applyBorder="1">
      <alignment/>
      <protection/>
    </xf>
    <xf numFmtId="183" fontId="1" fillId="0" borderId="3" xfId="19" applyNumberFormat="1" applyFont="1" applyFill="1" applyBorder="1">
      <alignment/>
      <protection/>
    </xf>
    <xf numFmtId="177" fontId="0" fillId="0" borderId="1" xfId="20" applyNumberFormat="1" applyFont="1" applyFill="1" applyBorder="1" applyAlignment="1">
      <alignment/>
    </xf>
    <xf numFmtId="183" fontId="0" fillId="4" borderId="0" xfId="19" applyFont="1" applyFill="1" applyBorder="1">
      <alignment/>
      <protection/>
    </xf>
    <xf numFmtId="9" fontId="1" fillId="3" borderId="2" xfId="19" applyNumberFormat="1" applyFont="1" applyFill="1" applyBorder="1" applyAlignment="1" quotePrefix="1">
      <alignment horizontal="right"/>
      <protection/>
    </xf>
    <xf numFmtId="9" fontId="0" fillId="3" borderId="2" xfId="19" applyNumberFormat="1" applyFont="1" applyFill="1" applyBorder="1" applyAlignment="1">
      <alignment horizontal="right"/>
      <protection/>
    </xf>
    <xf numFmtId="9" fontId="1" fillId="3" borderId="1" xfId="19" applyNumberFormat="1" applyFont="1" applyFill="1" applyBorder="1" applyAlignment="1">
      <alignment horizontal="left"/>
      <protection/>
    </xf>
    <xf numFmtId="183" fontId="0" fillId="3" borderId="1" xfId="19" applyFont="1" applyFill="1" applyBorder="1">
      <alignment/>
      <protection/>
    </xf>
    <xf numFmtId="183" fontId="0" fillId="3" borderId="1" xfId="19" applyFont="1" applyFill="1" applyBorder="1" applyAlignment="1">
      <alignment horizontal="center"/>
      <protection/>
    </xf>
    <xf numFmtId="183" fontId="0" fillId="3" borderId="2" xfId="19" applyFont="1" applyFill="1" applyBorder="1">
      <alignment/>
      <protection/>
    </xf>
    <xf numFmtId="9" fontId="0" fillId="0" borderId="2" xfId="19" applyNumberFormat="1" applyFont="1" applyFill="1" applyBorder="1" applyAlignment="1">
      <alignment horizontal="right"/>
      <protection/>
    </xf>
    <xf numFmtId="9" fontId="1" fillId="3" borderId="1" xfId="19" applyNumberFormat="1" applyFont="1" applyFill="1" applyBorder="1" applyAlignment="1" quotePrefix="1">
      <alignment horizontal="left"/>
      <protection/>
    </xf>
    <xf numFmtId="9" fontId="0" fillId="2" borderId="6" xfId="19" applyNumberFormat="1" applyFont="1" applyFill="1" applyBorder="1" applyProtection="1">
      <alignment/>
      <protection locked="0"/>
    </xf>
    <xf numFmtId="9" fontId="0" fillId="2" borderId="7" xfId="19" applyNumberFormat="1" applyFont="1" applyFill="1" applyBorder="1" applyProtection="1">
      <alignment/>
      <protection locked="0"/>
    </xf>
    <xf numFmtId="9" fontId="1" fillId="0" borderId="2" xfId="19" applyNumberFormat="1" applyFont="1" applyFill="1" applyBorder="1" applyAlignment="1" quotePrefix="1">
      <alignment horizontal="right"/>
      <protection/>
    </xf>
    <xf numFmtId="183" fontId="0" fillId="3" borderId="1" xfId="19" applyFont="1" applyFill="1" applyBorder="1" applyAlignment="1" quotePrefix="1">
      <alignment horizontal="center"/>
      <protection/>
    </xf>
    <xf numFmtId="9" fontId="0" fillId="3" borderId="1" xfId="19" applyNumberFormat="1" applyFont="1" applyFill="1" applyBorder="1" applyAlignment="1" quotePrefix="1">
      <alignment horizontal="center"/>
      <protection/>
    </xf>
    <xf numFmtId="183" fontId="0" fillId="0" borderId="2" xfId="19" applyFont="1" applyFill="1" applyBorder="1">
      <alignment/>
      <protection/>
    </xf>
    <xf numFmtId="183" fontId="1" fillId="2" borderId="0" xfId="19" applyFont="1" applyFill="1" applyBorder="1" applyProtection="1">
      <alignment/>
      <protection locked="0"/>
    </xf>
    <xf numFmtId="1" fontId="1" fillId="2" borderId="0" xfId="20" applyNumberFormat="1" applyFont="1" applyFill="1" applyBorder="1" applyAlignment="1" applyProtection="1" quotePrefix="1">
      <alignment/>
      <protection locked="0"/>
    </xf>
    <xf numFmtId="176" fontId="1" fillId="2" borderId="0" xfId="20" applyNumberFormat="1" applyFont="1" applyFill="1" applyBorder="1" applyAlignment="1" applyProtection="1" quotePrefix="1">
      <alignment/>
      <protection locked="0"/>
    </xf>
    <xf numFmtId="9" fontId="0" fillId="2" borderId="8" xfId="19" applyNumberFormat="1" applyFont="1" applyFill="1" applyBorder="1" applyProtection="1">
      <alignment/>
      <protection locked="0"/>
    </xf>
    <xf numFmtId="183" fontId="1" fillId="2" borderId="1" xfId="19" applyFont="1" applyFill="1" applyBorder="1" applyProtection="1">
      <alignment/>
      <protection locked="0"/>
    </xf>
    <xf numFmtId="9" fontId="0" fillId="2" borderId="9" xfId="19" applyNumberFormat="1" applyFont="1" applyFill="1" applyBorder="1" applyProtection="1">
      <alignment/>
      <protection locked="0"/>
    </xf>
    <xf numFmtId="3" fontId="0" fillId="2" borderId="10" xfId="0" applyNumberFormat="1" applyFill="1" applyBorder="1" applyAlignment="1" applyProtection="1">
      <alignment/>
      <protection locked="0"/>
    </xf>
    <xf numFmtId="3" fontId="0" fillId="2" borderId="0" xfId="20" applyNumberFormat="1" applyFont="1" applyFill="1" applyAlignment="1" applyProtection="1">
      <alignment/>
      <protection locked="0"/>
    </xf>
    <xf numFmtId="3" fontId="0" fillId="2" borderId="2" xfId="20" applyNumberFormat="1" applyFont="1" applyFill="1" applyBorder="1" applyAlignment="1" applyProtection="1">
      <alignment/>
      <protection locked="0"/>
    </xf>
    <xf numFmtId="177" fontId="0" fillId="2" borderId="2" xfId="20" applyNumberFormat="1" applyFont="1" applyFill="1" applyBorder="1" applyAlignment="1" applyProtection="1">
      <alignment/>
      <protection locked="0"/>
    </xf>
    <xf numFmtId="176" fontId="0" fillId="2" borderId="0" xfId="0" applyNumberFormat="1" applyFill="1" applyAlignment="1" applyProtection="1">
      <alignment/>
      <protection locked="0"/>
    </xf>
    <xf numFmtId="2" fontId="0" fillId="2" borderId="0" xfId="0" applyNumberFormat="1" applyFill="1" applyAlignment="1" applyProtection="1">
      <alignment/>
      <protection locked="0"/>
    </xf>
    <xf numFmtId="181" fontId="1" fillId="2" borderId="0" xfId="0" applyNumberFormat="1" applyFont="1" applyFill="1" applyAlignment="1" applyProtection="1">
      <alignment/>
      <protection locked="0"/>
    </xf>
    <xf numFmtId="181" fontId="1" fillId="2" borderId="1" xfId="0" applyNumberFormat="1" applyFont="1" applyFill="1" applyBorder="1" applyAlignment="1" applyProtection="1">
      <alignment/>
      <protection locked="0"/>
    </xf>
    <xf numFmtId="0" fontId="0" fillId="0" borderId="2"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0" fillId="0" borderId="1" xfId="0" applyNumberFormat="1" applyFont="1" applyFill="1" applyBorder="1" applyAlignment="1" applyProtection="1">
      <alignment/>
      <protection locked="0"/>
    </xf>
    <xf numFmtId="3" fontId="0" fillId="2" borderId="2" xfId="0" applyNumberFormat="1" applyFill="1" applyBorder="1" applyAlignment="1" applyProtection="1">
      <alignment/>
      <protection locked="0"/>
    </xf>
    <xf numFmtId="3" fontId="0" fillId="2" borderId="0" xfId="0" applyNumberFormat="1" applyFill="1" applyAlignment="1" applyProtection="1">
      <alignment/>
      <protection locked="0"/>
    </xf>
    <xf numFmtId="177" fontId="1" fillId="0" borderId="2" xfId="20" applyNumberFormat="1" applyFont="1" applyFill="1" applyBorder="1" applyAlignment="1">
      <alignment/>
    </xf>
    <xf numFmtId="0" fontId="15" fillId="4" borderId="1" xfId="0" applyFont="1" applyFill="1" applyBorder="1" applyAlignment="1">
      <alignment horizontal="center"/>
    </xf>
    <xf numFmtId="177" fontId="0" fillId="5" borderId="1" xfId="20" applyNumberFormat="1" applyFill="1" applyBorder="1" applyAlignment="1">
      <alignment/>
    </xf>
    <xf numFmtId="0" fontId="0" fillId="5" borderId="0" xfId="0" applyFill="1" applyAlignment="1">
      <alignment/>
    </xf>
    <xf numFmtId="0" fontId="0" fillId="5" borderId="1" xfId="0" applyFill="1" applyBorder="1" applyAlignment="1">
      <alignment/>
    </xf>
    <xf numFmtId="177" fontId="0" fillId="5" borderId="0" xfId="20" applyNumberFormat="1" applyFill="1" applyBorder="1" applyAlignment="1">
      <alignment/>
    </xf>
    <xf numFmtId="0" fontId="0" fillId="5" borderId="0" xfId="0" applyFill="1" applyBorder="1" applyAlignment="1">
      <alignment/>
    </xf>
    <xf numFmtId="183" fontId="0" fillId="3" borderId="2" xfId="19" applyFont="1" applyFill="1" applyBorder="1" applyAlignment="1">
      <alignment horizontal="center" vertical="center" wrapText="1"/>
      <protection/>
    </xf>
    <xf numFmtId="183" fontId="0" fillId="3" borderId="1" xfId="19" applyFont="1" applyFill="1" applyBorder="1" applyAlignment="1">
      <alignment horizontal="center" vertical="center" wrapText="1"/>
      <protection/>
    </xf>
    <xf numFmtId="183" fontId="0" fillId="0" borderId="2" xfId="19" applyFont="1" applyFill="1" applyBorder="1" applyAlignment="1" quotePrefix="1">
      <alignment horizontal="left" wrapText="1"/>
      <protection/>
    </xf>
    <xf numFmtId="183" fontId="0" fillId="0" borderId="1" xfId="19" applyFont="1" applyFill="1" applyBorder="1" applyAlignment="1">
      <alignment horizontal="left" wrapText="1"/>
      <protection/>
    </xf>
    <xf numFmtId="9" fontId="0" fillId="0" borderId="0" xfId="19" applyNumberFormat="1" applyFont="1" applyFill="1" applyBorder="1" applyAlignment="1">
      <alignment horizontal="right" vertical="top" wrapText="1"/>
      <protection/>
    </xf>
    <xf numFmtId="9" fontId="0" fillId="0" borderId="1" xfId="19" applyNumberFormat="1" applyFont="1" applyFill="1" applyBorder="1" applyAlignment="1">
      <alignment horizontal="right" vertical="top" wrapText="1"/>
      <protection/>
    </xf>
    <xf numFmtId="9" fontId="0" fillId="0" borderId="2" xfId="19" applyNumberFormat="1" applyFont="1" applyFill="1" applyBorder="1" applyAlignment="1" quotePrefix="1">
      <alignment horizontal="right" vertical="top" wrapText="1"/>
      <protection/>
    </xf>
    <xf numFmtId="9" fontId="0" fillId="0" borderId="1" xfId="19" applyNumberFormat="1" applyFont="1" applyFill="1" applyBorder="1" applyAlignment="1" quotePrefix="1">
      <alignment horizontal="right" vertical="top" wrapText="1"/>
      <protection/>
    </xf>
    <xf numFmtId="9" fontId="0" fillId="3" borderId="2" xfId="19" applyNumberFormat="1" applyFont="1" applyFill="1" applyBorder="1" applyAlignment="1" quotePrefix="1">
      <alignment horizontal="center"/>
      <protection/>
    </xf>
    <xf numFmtId="183" fontId="0" fillId="3" borderId="2" xfId="19" applyFont="1" applyFill="1" applyBorder="1" applyAlignment="1">
      <alignment horizontal="center" vertical="center"/>
      <protection/>
    </xf>
    <xf numFmtId="183" fontId="0" fillId="3" borderId="2" xfId="19" applyFont="1" applyFill="1" applyBorder="1" applyAlignment="1" quotePrefix="1">
      <alignment horizontal="center"/>
      <protection/>
    </xf>
    <xf numFmtId="183" fontId="15" fillId="4" borderId="1" xfId="19" applyFont="1" applyFill="1" applyBorder="1" applyAlignment="1" quotePrefix="1">
      <alignment horizontal="left"/>
      <protection/>
    </xf>
    <xf numFmtId="183" fontId="15" fillId="4" borderId="1" xfId="19" applyFont="1" applyFill="1" applyBorder="1" applyAlignment="1">
      <alignment horizontal="left"/>
      <protection/>
    </xf>
    <xf numFmtId="183" fontId="15" fillId="4" borderId="0" xfId="19" applyFont="1" applyFill="1" applyBorder="1" applyAlignment="1">
      <alignment horizontal="left"/>
      <protection/>
    </xf>
    <xf numFmtId="9" fontId="0" fillId="0" borderId="2" xfId="19" applyNumberFormat="1" applyFont="1" applyFill="1" applyBorder="1" applyAlignment="1">
      <alignment horizontal="right" vertical="top" wrapText="1"/>
      <protection/>
    </xf>
    <xf numFmtId="9" fontId="0" fillId="0" borderId="0" xfId="19" applyNumberFormat="1" applyFont="1" applyFill="1" applyBorder="1" applyAlignment="1" quotePrefix="1">
      <alignment horizontal="right" vertical="top" wrapText="1"/>
      <protection/>
    </xf>
    <xf numFmtId="183" fontId="0" fillId="3" borderId="2" xfId="19" applyFont="1" applyFill="1" applyBorder="1" applyAlignment="1">
      <alignment horizontal="center"/>
      <protection/>
    </xf>
    <xf numFmtId="183" fontId="0" fillId="0" borderId="2" xfId="19" applyFont="1" applyFill="1" applyBorder="1" applyAlignment="1" quotePrefix="1">
      <alignment horizontal="center" wrapText="1"/>
      <protection/>
    </xf>
    <xf numFmtId="183" fontId="0" fillId="0" borderId="1" xfId="19" applyFont="1" applyFill="1" applyBorder="1" applyAlignment="1">
      <alignment horizontal="center" wrapText="1"/>
      <protection/>
    </xf>
    <xf numFmtId="181" fontId="0" fillId="2" borderId="1" xfId="0" applyNumberFormat="1" applyFont="1" applyFill="1" applyBorder="1" applyAlignment="1" applyProtection="1">
      <alignment horizontal="left"/>
      <protection locked="0"/>
    </xf>
    <xf numFmtId="181" fontId="0" fillId="2" borderId="0" xfId="0" applyNumberFormat="1" applyFont="1" applyFill="1" applyBorder="1" applyAlignment="1" applyProtection="1">
      <alignment horizontal="left"/>
      <protection locked="0"/>
    </xf>
    <xf numFmtId="0" fontId="6" fillId="0" borderId="1" xfId="0" applyFont="1" applyFill="1" applyBorder="1" applyAlignment="1">
      <alignment horizontal="center"/>
    </xf>
    <xf numFmtId="0" fontId="6" fillId="0" borderId="1" xfId="0" applyFont="1" applyFill="1" applyBorder="1" applyAlignment="1" applyProtection="1">
      <alignment horizontal="left"/>
      <protection/>
    </xf>
    <xf numFmtId="181" fontId="0" fillId="2" borderId="2" xfId="0" applyNumberFormat="1" applyFont="1" applyFill="1" applyBorder="1" applyAlignment="1" applyProtection="1">
      <alignment horizontal="left"/>
      <protection locked="0"/>
    </xf>
    <xf numFmtId="0" fontId="13" fillId="4" borderId="0" xfId="0" applyFont="1" applyFill="1" applyBorder="1" applyAlignment="1" applyProtection="1" quotePrefix="1">
      <alignment horizontal="center"/>
      <protection/>
    </xf>
    <xf numFmtId="9" fontId="15" fillId="4" borderId="0" xfId="0" applyNumberFormat="1" applyFont="1" applyFill="1" applyBorder="1" applyAlignment="1">
      <alignment horizontal="center"/>
    </xf>
    <xf numFmtId="9" fontId="15" fillId="4" borderId="4" xfId="0" applyNumberFormat="1" applyFont="1" applyFill="1" applyBorder="1" applyAlignment="1">
      <alignment horizontal="center"/>
    </xf>
    <xf numFmtId="9" fontId="1" fillId="0" borderId="0" xfId="19" applyNumberFormat="1" applyFont="1" applyFill="1" applyBorder="1">
      <alignment/>
      <protection/>
    </xf>
    <xf numFmtId="9" fontId="0" fillId="0" borderId="11" xfId="19" applyNumberFormat="1" applyFont="1" applyFill="1" applyBorder="1" applyAlignment="1" applyProtection="1" quotePrefix="1">
      <alignment horizontal="right"/>
      <protection locked="0"/>
    </xf>
  </cellXfs>
  <cellStyles count="9">
    <cellStyle name="Normal" xfId="0"/>
    <cellStyle name="Hyperlink" xfId="15"/>
    <cellStyle name="Followed Hyperlink" xfId="16"/>
    <cellStyle name="Comma" xfId="17"/>
    <cellStyle name="Comma [0]" xfId="18"/>
    <cellStyle name="Normale_channels &amp; pricing gg" xfId="19"/>
    <cellStyle name="Percent" xfId="20"/>
    <cellStyle name="Currency" xfId="21"/>
    <cellStyle name="Currency [0]" xfId="22"/>
  </cellStyles>
  <dxfs count="2">
    <dxf>
      <font>
        <b/>
        <i val="0"/>
      </font>
      <fill>
        <patternFill>
          <bgColor rgb="FFFFFF00"/>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5E2BE"/>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cenario!A1" /><Relationship Id="rId3" Type="http://schemas.openxmlformats.org/officeDocument/2006/relationships/hyperlink" Target="#Obiettivi!A1" /><Relationship Id="rId4" Type="http://schemas.openxmlformats.org/officeDocument/2006/relationships/hyperlink" Target="#Fattibilit&#224;!A1" /><Relationship Id="rId5" Type="http://schemas.openxmlformats.org/officeDocument/2006/relationships/hyperlink" Target="#Impatto!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Scenario!A1" /><Relationship Id="rId4" Type="http://schemas.openxmlformats.org/officeDocument/2006/relationships/hyperlink" Target="#Obiettivi!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Scenario!A1" /><Relationship Id="rId4" Type="http://schemas.openxmlformats.org/officeDocument/2006/relationships/hyperlink" Target="#Fattibilit&#224;!A1" /></Relationships>
</file>

<file path=xl/drawings/_rels/drawing4.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Obiettivi!A1" /><Relationship Id="rId3" Type="http://schemas.openxmlformats.org/officeDocument/2006/relationships/hyperlink" Target="#Impatto!A1" /><Relationship Id="rId4"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Fattibilit&#224;!A1" /><Relationship Id="rId4" Type="http://schemas.openxmlformats.org/officeDocument/2006/relationships/hyperlink" Target="#Impatt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19050</xdr:colOff>
      <xdr:row>5</xdr:row>
      <xdr:rowOff>66675</xdr:rowOff>
    </xdr:to>
    <xdr:pic>
      <xdr:nvPicPr>
        <xdr:cNvPr id="1" name="Picture 1"/>
        <xdr:cNvPicPr preferRelativeResize="1">
          <a:picLocks noChangeAspect="1"/>
        </xdr:cNvPicPr>
      </xdr:nvPicPr>
      <xdr:blipFill>
        <a:blip r:embed="rId1"/>
        <a:stretch>
          <a:fillRect/>
        </a:stretch>
      </xdr:blipFill>
      <xdr:spPr>
        <a:xfrm>
          <a:off x="0" y="0"/>
          <a:ext cx="7924800" cy="781050"/>
        </a:xfrm>
        <a:prstGeom prst="rect">
          <a:avLst/>
        </a:prstGeom>
        <a:noFill/>
        <a:ln w="9525" cmpd="sng">
          <a:noFill/>
        </a:ln>
      </xdr:spPr>
    </xdr:pic>
    <xdr:clientData/>
  </xdr:twoCellAnchor>
  <xdr:twoCellAnchor>
    <xdr:from>
      <xdr:col>1</xdr:col>
      <xdr:colOff>0</xdr:colOff>
      <xdr:row>5</xdr:row>
      <xdr:rowOff>133350</xdr:rowOff>
    </xdr:from>
    <xdr:to>
      <xdr:col>16</xdr:col>
      <xdr:colOff>0</xdr:colOff>
      <xdr:row>14</xdr:row>
      <xdr:rowOff>0</xdr:rowOff>
    </xdr:to>
    <xdr:sp>
      <xdr:nvSpPr>
        <xdr:cNvPr id="2" name="Rectangle 7"/>
        <xdr:cNvSpPr>
          <a:spLocks/>
        </xdr:cNvSpPr>
      </xdr:nvSpPr>
      <xdr:spPr>
        <a:xfrm>
          <a:off x="485775" y="847725"/>
          <a:ext cx="6886575" cy="1152525"/>
        </a:xfrm>
        <a:prstGeom prst="roundRect">
          <a:avLst/>
        </a:prstGeom>
        <a:solidFill>
          <a:srgbClr val="800000"/>
        </a:solidFill>
        <a:ln w="9525" cmpd="sng">
          <a:solidFill>
            <a:srgbClr val="800000"/>
          </a:solidFill>
          <a:headEnd type="none"/>
          <a:tailEnd type="none"/>
        </a:ln>
      </xdr:spPr>
      <xdr:txBody>
        <a:bodyPr vertOverflow="clip" wrap="square"/>
        <a:p>
          <a:pPr algn="ctr">
            <a:defRPr/>
          </a:pPr>
          <a:r>
            <a:rPr lang="en-US" cap="none" sz="1200" b="1" i="0" u="none" baseline="0">
              <a:solidFill>
                <a:srgbClr val="F5E2BE"/>
              </a:solidFill>
              <a:latin typeface="Arial"/>
              <a:ea typeface="Arial"/>
              <a:cs typeface="Arial"/>
            </a:rPr>
            <a:t>Benvenuti nel "Distribution Strategy Planning Tool"</a:t>
          </a:r>
          <a:r>
            <a:rPr lang="en-US" cap="none" sz="800" b="1" i="0" u="none" baseline="0">
              <a:solidFill>
                <a:srgbClr val="F5E2BE"/>
              </a:solidFill>
              <a:latin typeface="Arial"/>
              <a:ea typeface="Arial"/>
              <a:cs typeface="Arial"/>
            </a:rPr>
            <a:t>
</a:t>
          </a:r>
          <a:r>
            <a:rPr lang="en-US" cap="none" sz="800" b="1" i="1" u="none" baseline="0">
              <a:solidFill>
                <a:srgbClr val="F5E2BE"/>
              </a:solidFill>
              <a:latin typeface="Arial"/>
              <a:ea typeface="Arial"/>
              <a:cs typeface="Arial"/>
            </a:rPr>
            <a:t>Lo scopo di questo modello è aiutarvi a ragionare sulle valutazioni e sulle analisi necessarie per l'impostazione di una strategia distributiva. Da questa pagina iniziale potete accedere direttamente a tutte le sezioni ma vi consigliamo di partire dallo Step 1 e procedere in sequenza fino allo Step 4 dal momento che i dati e le informazioni inserite in ogni Step vengono utilizzate dagli step successivi. Le celle con un triangolino rosso contengono commenti che possono essere utili nella compilazione dei campi.</a:t>
          </a:r>
        </a:p>
      </xdr:txBody>
    </xdr:sp>
    <xdr:clientData/>
  </xdr:twoCellAnchor>
  <xdr:twoCellAnchor>
    <xdr:from>
      <xdr:col>1</xdr:col>
      <xdr:colOff>9525</xdr:colOff>
      <xdr:row>15</xdr:row>
      <xdr:rowOff>0</xdr:rowOff>
    </xdr:from>
    <xdr:to>
      <xdr:col>4</xdr:col>
      <xdr:colOff>0</xdr:colOff>
      <xdr:row>34</xdr:row>
      <xdr:rowOff>0</xdr:rowOff>
    </xdr:to>
    <xdr:sp>
      <xdr:nvSpPr>
        <xdr:cNvPr id="3" name="Rectangle 8">
          <a:hlinkClick r:id="rId2"/>
        </xdr:cNvPr>
        <xdr:cNvSpPr>
          <a:spLocks/>
        </xdr:cNvSpPr>
      </xdr:nvSpPr>
      <xdr:spPr>
        <a:xfrm>
          <a:off x="495300" y="2143125"/>
          <a:ext cx="1590675" cy="2714625"/>
        </a:xfrm>
        <a:prstGeom prst="roundRect">
          <a:avLst/>
        </a:prstGeom>
        <a:solidFill>
          <a:srgbClr val="F5E2BE"/>
        </a:solidFill>
        <a:ln w="9525" cmpd="sng">
          <a:solidFill>
            <a:srgbClr val="800000"/>
          </a:solidFill>
          <a:headEnd type="none"/>
          <a:tailEnd type="none"/>
        </a:ln>
      </xdr:spPr>
      <xdr:txBody>
        <a:bodyPr vertOverflow="clip" wrap="square"/>
        <a:p>
          <a:pPr algn="l">
            <a:defRPr/>
          </a:pPr>
          <a:r>
            <a:rPr lang="en-US" cap="none" sz="1200" b="1" i="0" u="none" baseline="0">
              <a:solidFill>
                <a:srgbClr val="800000"/>
              </a:solidFill>
              <a:latin typeface="Arial"/>
              <a:ea typeface="Arial"/>
              <a:cs typeface="Arial"/>
            </a:rPr>
            <a:t>Step 1 - Scenario</a:t>
          </a:r>
          <a:r>
            <a:rPr lang="en-US" cap="none" sz="800" b="1" i="1" u="none" baseline="0">
              <a:solidFill>
                <a:srgbClr val="800000"/>
              </a:solidFill>
              <a:latin typeface="Arial"/>
              <a:ea typeface="Arial"/>
              <a:cs typeface="Arial"/>
            </a:rPr>
            <a:t>
In questa sezione del modello si affronta la definizione dello scenario con il quale tutte le aziende (inclusa la vostra) che esportano nel paese target avranno a che fare (numerosità degli operatori, flussi quantitativi e di denaro tra i vari operatori, loro comportamenti economici)</a:t>
          </a:r>
        </a:p>
      </xdr:txBody>
    </xdr:sp>
    <xdr:clientData/>
  </xdr:twoCellAnchor>
  <xdr:twoCellAnchor>
    <xdr:from>
      <xdr:col>5</xdr:col>
      <xdr:colOff>0</xdr:colOff>
      <xdr:row>15</xdr:row>
      <xdr:rowOff>0</xdr:rowOff>
    </xdr:from>
    <xdr:to>
      <xdr:col>7</xdr:col>
      <xdr:colOff>523875</xdr:colOff>
      <xdr:row>34</xdr:row>
      <xdr:rowOff>0</xdr:rowOff>
    </xdr:to>
    <xdr:sp>
      <xdr:nvSpPr>
        <xdr:cNvPr id="4" name="Rectangle 9">
          <a:hlinkClick r:id="rId3"/>
        </xdr:cNvPr>
        <xdr:cNvSpPr>
          <a:spLocks/>
        </xdr:cNvSpPr>
      </xdr:nvSpPr>
      <xdr:spPr>
        <a:xfrm>
          <a:off x="2247900" y="2143125"/>
          <a:ext cx="1590675" cy="2714625"/>
        </a:xfrm>
        <a:prstGeom prst="roundRect">
          <a:avLst/>
        </a:prstGeom>
        <a:solidFill>
          <a:srgbClr val="F5E2BE"/>
        </a:solidFill>
        <a:ln w="9525" cmpd="sng">
          <a:solidFill>
            <a:srgbClr val="800000"/>
          </a:solidFill>
          <a:headEnd type="none"/>
          <a:tailEnd type="none"/>
        </a:ln>
      </xdr:spPr>
      <xdr:txBody>
        <a:bodyPr vertOverflow="clip" wrap="square"/>
        <a:p>
          <a:pPr algn="l">
            <a:defRPr/>
          </a:pPr>
          <a:r>
            <a:rPr lang="en-US" cap="none" sz="1200" b="1" i="0" u="none" baseline="0">
              <a:solidFill>
                <a:srgbClr val="800000"/>
              </a:solidFill>
              <a:latin typeface="Arial"/>
              <a:ea typeface="Arial"/>
              <a:cs typeface="Arial"/>
            </a:rPr>
            <a:t>Step 2 - Obiettivi</a:t>
          </a:r>
          <a:r>
            <a:rPr lang="en-US" cap="none" sz="800" b="1" i="1" u="none" baseline="0">
              <a:solidFill>
                <a:srgbClr val="800000"/>
              </a:solidFill>
              <a:latin typeface="Arial"/>
              <a:ea typeface="Arial"/>
              <a:cs typeface="Arial"/>
            </a:rPr>
            <a:t>
In questa sezione del modello, utilizzando gli stessi schemi visti nella sezione precedente, procederete all'impostazione degli obiettivi e alla definizione del mix distributivo della vostra azienda (numero clienti target, flussi quantitativi e valutazione impatto economico)</a:t>
          </a:r>
        </a:p>
      </xdr:txBody>
    </xdr:sp>
    <xdr:clientData/>
  </xdr:twoCellAnchor>
  <xdr:twoCellAnchor>
    <xdr:from>
      <xdr:col>9</xdr:col>
      <xdr:colOff>0</xdr:colOff>
      <xdr:row>15</xdr:row>
      <xdr:rowOff>0</xdr:rowOff>
    </xdr:from>
    <xdr:to>
      <xdr:col>11</xdr:col>
      <xdr:colOff>523875</xdr:colOff>
      <xdr:row>34</xdr:row>
      <xdr:rowOff>0</xdr:rowOff>
    </xdr:to>
    <xdr:sp>
      <xdr:nvSpPr>
        <xdr:cNvPr id="5" name="Rectangle 10">
          <a:hlinkClick r:id="rId4"/>
        </xdr:cNvPr>
        <xdr:cNvSpPr>
          <a:spLocks/>
        </xdr:cNvSpPr>
      </xdr:nvSpPr>
      <xdr:spPr>
        <a:xfrm>
          <a:off x="4010025" y="2143125"/>
          <a:ext cx="1590675" cy="2714625"/>
        </a:xfrm>
        <a:prstGeom prst="roundRect">
          <a:avLst/>
        </a:prstGeom>
        <a:solidFill>
          <a:srgbClr val="F5E2BE"/>
        </a:solidFill>
        <a:ln w="9525" cmpd="sng">
          <a:solidFill>
            <a:srgbClr val="800000"/>
          </a:solidFill>
          <a:headEnd type="none"/>
          <a:tailEnd type="none"/>
        </a:ln>
      </xdr:spPr>
      <xdr:txBody>
        <a:bodyPr vertOverflow="clip" wrap="square"/>
        <a:p>
          <a:pPr algn="l">
            <a:defRPr/>
          </a:pPr>
          <a:r>
            <a:rPr lang="en-US" cap="none" sz="1200" b="1" i="0" u="none" baseline="0">
              <a:solidFill>
                <a:srgbClr val="800000"/>
              </a:solidFill>
              <a:latin typeface="Arial"/>
              <a:ea typeface="Arial"/>
              <a:cs typeface="Arial"/>
            </a:rPr>
            <a:t>Step 3 - Fattibilità</a:t>
          </a:r>
          <a:r>
            <a:rPr lang="en-US" cap="none" sz="800" b="1" i="1" u="none" baseline="0">
              <a:solidFill>
                <a:srgbClr val="800000"/>
              </a:solidFill>
              <a:latin typeface="Arial"/>
              <a:ea typeface="Arial"/>
              <a:cs typeface="Arial"/>
            </a:rPr>
            <a:t>
Per verificare la fattibilità degli obiettivi da un punto di vista di mercato occorre andare più in profondità e articolarli in copertura e penetrazione dei canali, sia complessivamente che per zona di vendita. In questa sezione potrete anche valutare se il numero di venditori che potete mettere in campo è sufficiente a raggiungere gli obiettivi stabiliti</a:t>
          </a:r>
        </a:p>
      </xdr:txBody>
    </xdr:sp>
    <xdr:clientData/>
  </xdr:twoCellAnchor>
  <xdr:twoCellAnchor>
    <xdr:from>
      <xdr:col>13</xdr:col>
      <xdr:colOff>0</xdr:colOff>
      <xdr:row>15</xdr:row>
      <xdr:rowOff>0</xdr:rowOff>
    </xdr:from>
    <xdr:to>
      <xdr:col>15</xdr:col>
      <xdr:colOff>523875</xdr:colOff>
      <xdr:row>34</xdr:row>
      <xdr:rowOff>0</xdr:rowOff>
    </xdr:to>
    <xdr:sp>
      <xdr:nvSpPr>
        <xdr:cNvPr id="6" name="Rectangle 11">
          <a:hlinkClick r:id="rId5"/>
        </xdr:cNvPr>
        <xdr:cNvSpPr>
          <a:spLocks/>
        </xdr:cNvSpPr>
      </xdr:nvSpPr>
      <xdr:spPr>
        <a:xfrm>
          <a:off x="5772150" y="2143125"/>
          <a:ext cx="1590675" cy="2714625"/>
        </a:xfrm>
        <a:prstGeom prst="roundRect">
          <a:avLst/>
        </a:prstGeom>
        <a:solidFill>
          <a:srgbClr val="F5E2BE"/>
        </a:solidFill>
        <a:ln w="9525" cmpd="sng">
          <a:solidFill>
            <a:srgbClr val="800000"/>
          </a:solidFill>
          <a:headEnd type="none"/>
          <a:tailEnd type="none"/>
        </a:ln>
      </xdr:spPr>
      <xdr:txBody>
        <a:bodyPr vertOverflow="clip" wrap="square"/>
        <a:p>
          <a:pPr algn="l">
            <a:defRPr/>
          </a:pPr>
          <a:r>
            <a:rPr lang="en-US" cap="none" sz="1200" b="1" i="0" u="none" baseline="0">
              <a:solidFill>
                <a:srgbClr val="800000"/>
              </a:solidFill>
              <a:latin typeface="Arial"/>
              <a:ea typeface="Arial"/>
              <a:cs typeface="Arial"/>
            </a:rPr>
            <a:t>Step 4 - Impatto</a:t>
          </a:r>
          <a:r>
            <a:rPr lang="en-US" cap="none" sz="800" b="1" i="1" u="none" baseline="0">
              <a:solidFill>
                <a:srgbClr val="800000"/>
              </a:solidFill>
              <a:latin typeface="Arial"/>
              <a:ea typeface="Arial"/>
              <a:cs typeface="Arial"/>
            </a:rPr>
            <a:t>
Le scelte fatte in termini di mix distributivo avranno sicuramente effetto sul modo in cui il mercato percepisce la vostra proposizione di valore. In questa sezione del modello potete valutare la "performance" del mix di canali scelto sia dal punto di vista del mercato che dal punto di vista della vostra azienda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495300</xdr:colOff>
      <xdr:row>5</xdr:row>
      <xdr:rowOff>66675</xdr:rowOff>
    </xdr:to>
    <xdr:pic>
      <xdr:nvPicPr>
        <xdr:cNvPr id="1" name="Picture 1"/>
        <xdr:cNvPicPr preferRelativeResize="1">
          <a:picLocks noChangeAspect="1"/>
        </xdr:cNvPicPr>
      </xdr:nvPicPr>
      <xdr:blipFill>
        <a:blip r:embed="rId1"/>
        <a:stretch>
          <a:fillRect/>
        </a:stretch>
      </xdr:blipFill>
      <xdr:spPr>
        <a:xfrm>
          <a:off x="0" y="0"/>
          <a:ext cx="7924800" cy="781050"/>
        </a:xfrm>
        <a:prstGeom prst="rect">
          <a:avLst/>
        </a:prstGeom>
        <a:noFill/>
        <a:ln w="9525" cmpd="sng">
          <a:noFill/>
        </a:ln>
      </xdr:spPr>
    </xdr:pic>
    <xdr:clientData/>
  </xdr:twoCellAnchor>
  <xdr:twoCellAnchor>
    <xdr:from>
      <xdr:col>10</xdr:col>
      <xdr:colOff>57150</xdr:colOff>
      <xdr:row>6</xdr:row>
      <xdr:rowOff>0</xdr:rowOff>
    </xdr:from>
    <xdr:to>
      <xdr:col>11</xdr:col>
      <xdr:colOff>28575</xdr:colOff>
      <xdr:row>7</xdr:row>
      <xdr:rowOff>0</xdr:rowOff>
    </xdr:to>
    <xdr:sp>
      <xdr:nvSpPr>
        <xdr:cNvPr id="2" name="TextBox 26">
          <a:hlinkClick r:id="rId2"/>
        </xdr:cNvPr>
        <xdr:cNvSpPr txBox="1">
          <a:spLocks noChangeArrowheads="1"/>
        </xdr:cNvSpPr>
      </xdr:nvSpPr>
      <xdr:spPr>
        <a:xfrm>
          <a:off x="6419850"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Home</a:t>
          </a:r>
        </a:p>
      </xdr:txBody>
    </xdr:sp>
    <xdr:clientData/>
  </xdr:twoCellAnchor>
  <xdr:twoCellAnchor>
    <xdr:from>
      <xdr:col>11</xdr:col>
      <xdr:colOff>28575</xdr:colOff>
      <xdr:row>6</xdr:row>
      <xdr:rowOff>0</xdr:rowOff>
    </xdr:from>
    <xdr:to>
      <xdr:col>12</xdr:col>
      <xdr:colOff>0</xdr:colOff>
      <xdr:row>7</xdr:row>
      <xdr:rowOff>0</xdr:rowOff>
    </xdr:to>
    <xdr:sp>
      <xdr:nvSpPr>
        <xdr:cNvPr id="3" name="TextBox 27">
          <a:hlinkClick r:id="rId3"/>
        </xdr:cNvPr>
        <xdr:cNvSpPr txBox="1">
          <a:spLocks noChangeArrowheads="1"/>
        </xdr:cNvSpPr>
      </xdr:nvSpPr>
      <xdr:spPr>
        <a:xfrm>
          <a:off x="6924675" y="857250"/>
          <a:ext cx="504825" cy="200025"/>
        </a:xfrm>
        <a:prstGeom prst="rect">
          <a:avLst/>
        </a:prstGeom>
        <a:solidFill>
          <a:srgbClr val="800000">
            <a:alpha val="10000"/>
          </a:srgbClr>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&lt;&lt; Prev</a:t>
          </a:r>
        </a:p>
      </xdr:txBody>
    </xdr:sp>
    <xdr:clientData/>
  </xdr:twoCellAnchor>
  <xdr:twoCellAnchor>
    <xdr:from>
      <xdr:col>12</xdr:col>
      <xdr:colOff>0</xdr:colOff>
      <xdr:row>6</xdr:row>
      <xdr:rowOff>0</xdr:rowOff>
    </xdr:from>
    <xdr:to>
      <xdr:col>12</xdr:col>
      <xdr:colOff>504825</xdr:colOff>
      <xdr:row>7</xdr:row>
      <xdr:rowOff>0</xdr:rowOff>
    </xdr:to>
    <xdr:sp>
      <xdr:nvSpPr>
        <xdr:cNvPr id="4" name="TextBox 28">
          <a:hlinkClick r:id="rId4"/>
        </xdr:cNvPr>
        <xdr:cNvSpPr txBox="1">
          <a:spLocks noChangeArrowheads="1"/>
        </xdr:cNvSpPr>
      </xdr:nvSpPr>
      <xdr:spPr>
        <a:xfrm>
          <a:off x="7429500"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Next &gt;&gt;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514350</xdr:colOff>
      <xdr:row>5</xdr:row>
      <xdr:rowOff>66675</xdr:rowOff>
    </xdr:to>
    <xdr:pic>
      <xdr:nvPicPr>
        <xdr:cNvPr id="1" name="Picture 1"/>
        <xdr:cNvPicPr preferRelativeResize="1">
          <a:picLocks noChangeAspect="1"/>
        </xdr:cNvPicPr>
      </xdr:nvPicPr>
      <xdr:blipFill>
        <a:blip r:embed="rId1"/>
        <a:stretch>
          <a:fillRect/>
        </a:stretch>
      </xdr:blipFill>
      <xdr:spPr>
        <a:xfrm>
          <a:off x="0" y="0"/>
          <a:ext cx="7924800" cy="781050"/>
        </a:xfrm>
        <a:prstGeom prst="rect">
          <a:avLst/>
        </a:prstGeom>
        <a:noFill/>
        <a:ln w="9525" cmpd="sng">
          <a:noFill/>
        </a:ln>
      </xdr:spPr>
    </xdr:pic>
    <xdr:clientData/>
  </xdr:twoCellAnchor>
  <xdr:twoCellAnchor>
    <xdr:from>
      <xdr:col>10</xdr:col>
      <xdr:colOff>57150</xdr:colOff>
      <xdr:row>6</xdr:row>
      <xdr:rowOff>0</xdr:rowOff>
    </xdr:from>
    <xdr:to>
      <xdr:col>11</xdr:col>
      <xdr:colOff>28575</xdr:colOff>
      <xdr:row>7</xdr:row>
      <xdr:rowOff>0</xdr:rowOff>
    </xdr:to>
    <xdr:sp>
      <xdr:nvSpPr>
        <xdr:cNvPr id="2" name="TextBox 34">
          <a:hlinkClick r:id="rId2"/>
        </xdr:cNvPr>
        <xdr:cNvSpPr txBox="1">
          <a:spLocks noChangeArrowheads="1"/>
        </xdr:cNvSpPr>
      </xdr:nvSpPr>
      <xdr:spPr>
        <a:xfrm>
          <a:off x="6400800"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Home</a:t>
          </a:r>
        </a:p>
      </xdr:txBody>
    </xdr:sp>
    <xdr:clientData/>
  </xdr:twoCellAnchor>
  <xdr:twoCellAnchor>
    <xdr:from>
      <xdr:col>11</xdr:col>
      <xdr:colOff>28575</xdr:colOff>
      <xdr:row>6</xdr:row>
      <xdr:rowOff>0</xdr:rowOff>
    </xdr:from>
    <xdr:to>
      <xdr:col>12</xdr:col>
      <xdr:colOff>0</xdr:colOff>
      <xdr:row>7</xdr:row>
      <xdr:rowOff>0</xdr:rowOff>
    </xdr:to>
    <xdr:sp>
      <xdr:nvSpPr>
        <xdr:cNvPr id="3" name="TextBox 35">
          <a:hlinkClick r:id="rId3"/>
        </xdr:cNvPr>
        <xdr:cNvSpPr txBox="1">
          <a:spLocks noChangeArrowheads="1"/>
        </xdr:cNvSpPr>
      </xdr:nvSpPr>
      <xdr:spPr>
        <a:xfrm>
          <a:off x="6905625"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&lt;&lt; Prev</a:t>
          </a:r>
        </a:p>
      </xdr:txBody>
    </xdr:sp>
    <xdr:clientData/>
  </xdr:twoCellAnchor>
  <xdr:twoCellAnchor>
    <xdr:from>
      <xdr:col>12</xdr:col>
      <xdr:colOff>0</xdr:colOff>
      <xdr:row>6</xdr:row>
      <xdr:rowOff>0</xdr:rowOff>
    </xdr:from>
    <xdr:to>
      <xdr:col>12</xdr:col>
      <xdr:colOff>504825</xdr:colOff>
      <xdr:row>7</xdr:row>
      <xdr:rowOff>0</xdr:rowOff>
    </xdr:to>
    <xdr:sp>
      <xdr:nvSpPr>
        <xdr:cNvPr id="4" name="TextBox 36">
          <a:hlinkClick r:id="rId4"/>
        </xdr:cNvPr>
        <xdr:cNvSpPr txBox="1">
          <a:spLocks noChangeArrowheads="1"/>
        </xdr:cNvSpPr>
      </xdr:nvSpPr>
      <xdr:spPr>
        <a:xfrm>
          <a:off x="7410450"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Next &gt;&gt;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xdr:row>
      <xdr:rowOff>0</xdr:rowOff>
    </xdr:from>
    <xdr:to>
      <xdr:col>8</xdr:col>
      <xdr:colOff>85725</xdr:colOff>
      <xdr:row>7</xdr:row>
      <xdr:rowOff>0</xdr:rowOff>
    </xdr:to>
    <xdr:sp>
      <xdr:nvSpPr>
        <xdr:cNvPr id="1" name="TextBox 7">
          <a:hlinkClick r:id="rId1"/>
        </xdr:cNvPr>
        <xdr:cNvSpPr txBox="1">
          <a:spLocks noChangeArrowheads="1"/>
        </xdr:cNvSpPr>
      </xdr:nvSpPr>
      <xdr:spPr>
        <a:xfrm>
          <a:off x="6410325"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Home</a:t>
          </a:r>
        </a:p>
      </xdr:txBody>
    </xdr:sp>
    <xdr:clientData/>
  </xdr:twoCellAnchor>
  <xdr:twoCellAnchor>
    <xdr:from>
      <xdr:col>8</xdr:col>
      <xdr:colOff>85725</xdr:colOff>
      <xdr:row>6</xdr:row>
      <xdr:rowOff>0</xdr:rowOff>
    </xdr:from>
    <xdr:to>
      <xdr:col>9</xdr:col>
      <xdr:colOff>57150</xdr:colOff>
      <xdr:row>7</xdr:row>
      <xdr:rowOff>0</xdr:rowOff>
    </xdr:to>
    <xdr:sp>
      <xdr:nvSpPr>
        <xdr:cNvPr id="2" name="TextBox 8">
          <a:hlinkClick r:id="rId2"/>
        </xdr:cNvPr>
        <xdr:cNvSpPr txBox="1">
          <a:spLocks noChangeArrowheads="1"/>
        </xdr:cNvSpPr>
      </xdr:nvSpPr>
      <xdr:spPr>
        <a:xfrm>
          <a:off x="6915150"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&lt;&lt; Prev</a:t>
          </a:r>
        </a:p>
      </xdr:txBody>
    </xdr:sp>
    <xdr:clientData/>
  </xdr:twoCellAnchor>
  <xdr:twoCellAnchor>
    <xdr:from>
      <xdr:col>9</xdr:col>
      <xdr:colOff>57150</xdr:colOff>
      <xdr:row>6</xdr:row>
      <xdr:rowOff>0</xdr:rowOff>
    </xdr:from>
    <xdr:to>
      <xdr:col>10</xdr:col>
      <xdr:colOff>28575</xdr:colOff>
      <xdr:row>7</xdr:row>
      <xdr:rowOff>0</xdr:rowOff>
    </xdr:to>
    <xdr:sp>
      <xdr:nvSpPr>
        <xdr:cNvPr id="3" name="TextBox 9">
          <a:hlinkClick r:id="rId3"/>
        </xdr:cNvPr>
        <xdr:cNvSpPr txBox="1">
          <a:spLocks noChangeArrowheads="1"/>
        </xdr:cNvSpPr>
      </xdr:nvSpPr>
      <xdr:spPr>
        <a:xfrm>
          <a:off x="7419975"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Next &gt;&gt;</a:t>
          </a:r>
        </a:p>
      </xdr:txBody>
    </xdr:sp>
    <xdr:clientData/>
  </xdr:twoCellAnchor>
  <xdr:twoCellAnchor editAs="oneCell">
    <xdr:from>
      <xdr:col>0</xdr:col>
      <xdr:colOff>0</xdr:colOff>
      <xdr:row>0</xdr:row>
      <xdr:rowOff>0</xdr:rowOff>
    </xdr:from>
    <xdr:to>
      <xdr:col>10</xdr:col>
      <xdr:colOff>28575</xdr:colOff>
      <xdr:row>5</xdr:row>
      <xdr:rowOff>66675</xdr:rowOff>
    </xdr:to>
    <xdr:pic>
      <xdr:nvPicPr>
        <xdr:cNvPr id="4" name="Picture 10"/>
        <xdr:cNvPicPr preferRelativeResize="1">
          <a:picLocks noChangeAspect="1"/>
        </xdr:cNvPicPr>
      </xdr:nvPicPr>
      <xdr:blipFill>
        <a:blip r:embed="rId4"/>
        <a:stretch>
          <a:fillRect/>
        </a:stretch>
      </xdr:blipFill>
      <xdr:spPr>
        <a:xfrm>
          <a:off x="0" y="0"/>
          <a:ext cx="792480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457200</xdr:colOff>
      <xdr:row>5</xdr:row>
      <xdr:rowOff>66675</xdr:rowOff>
    </xdr:to>
    <xdr:pic>
      <xdr:nvPicPr>
        <xdr:cNvPr id="1" name="Picture 1"/>
        <xdr:cNvPicPr preferRelativeResize="1">
          <a:picLocks noChangeAspect="1"/>
        </xdr:cNvPicPr>
      </xdr:nvPicPr>
      <xdr:blipFill>
        <a:blip r:embed="rId1"/>
        <a:stretch>
          <a:fillRect/>
        </a:stretch>
      </xdr:blipFill>
      <xdr:spPr>
        <a:xfrm>
          <a:off x="0" y="0"/>
          <a:ext cx="7924800" cy="781050"/>
        </a:xfrm>
        <a:prstGeom prst="rect">
          <a:avLst/>
        </a:prstGeom>
        <a:noFill/>
        <a:ln w="9525" cmpd="sng">
          <a:noFill/>
        </a:ln>
      </xdr:spPr>
    </xdr:pic>
    <xdr:clientData/>
  </xdr:twoCellAnchor>
  <xdr:twoCellAnchor>
    <xdr:from>
      <xdr:col>12</xdr:col>
      <xdr:colOff>19050</xdr:colOff>
      <xdr:row>6</xdr:row>
      <xdr:rowOff>0</xdr:rowOff>
    </xdr:from>
    <xdr:to>
      <xdr:col>12</xdr:col>
      <xdr:colOff>523875</xdr:colOff>
      <xdr:row>7</xdr:row>
      <xdr:rowOff>0</xdr:rowOff>
    </xdr:to>
    <xdr:sp>
      <xdr:nvSpPr>
        <xdr:cNvPr id="2" name="TextBox 27">
          <a:hlinkClick r:id="rId2"/>
        </xdr:cNvPr>
        <xdr:cNvSpPr txBox="1">
          <a:spLocks noChangeArrowheads="1"/>
        </xdr:cNvSpPr>
      </xdr:nvSpPr>
      <xdr:spPr>
        <a:xfrm>
          <a:off x="6419850"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Home</a:t>
          </a:r>
        </a:p>
      </xdr:txBody>
    </xdr:sp>
    <xdr:clientData/>
  </xdr:twoCellAnchor>
  <xdr:twoCellAnchor>
    <xdr:from>
      <xdr:col>12</xdr:col>
      <xdr:colOff>523875</xdr:colOff>
      <xdr:row>6</xdr:row>
      <xdr:rowOff>0</xdr:rowOff>
    </xdr:from>
    <xdr:to>
      <xdr:col>13</xdr:col>
      <xdr:colOff>495300</xdr:colOff>
      <xdr:row>7</xdr:row>
      <xdr:rowOff>0</xdr:rowOff>
    </xdr:to>
    <xdr:sp>
      <xdr:nvSpPr>
        <xdr:cNvPr id="3" name="TextBox 28">
          <a:hlinkClick r:id="rId3"/>
        </xdr:cNvPr>
        <xdr:cNvSpPr txBox="1">
          <a:spLocks noChangeArrowheads="1"/>
        </xdr:cNvSpPr>
      </xdr:nvSpPr>
      <xdr:spPr>
        <a:xfrm>
          <a:off x="6924675" y="857250"/>
          <a:ext cx="504825" cy="200025"/>
        </a:xfrm>
        <a:prstGeom prst="rect">
          <a:avLst/>
        </a:prstGeom>
        <a:solidFill>
          <a:srgbClr val="800000"/>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&lt;&lt; Prev</a:t>
          </a:r>
        </a:p>
      </xdr:txBody>
    </xdr:sp>
    <xdr:clientData/>
  </xdr:twoCellAnchor>
  <xdr:twoCellAnchor>
    <xdr:from>
      <xdr:col>13</xdr:col>
      <xdr:colOff>495300</xdr:colOff>
      <xdr:row>6</xdr:row>
      <xdr:rowOff>0</xdr:rowOff>
    </xdr:from>
    <xdr:to>
      <xdr:col>14</xdr:col>
      <xdr:colOff>466725</xdr:colOff>
      <xdr:row>7</xdr:row>
      <xdr:rowOff>0</xdr:rowOff>
    </xdr:to>
    <xdr:sp>
      <xdr:nvSpPr>
        <xdr:cNvPr id="4" name="TextBox 29">
          <a:hlinkClick r:id="rId4"/>
        </xdr:cNvPr>
        <xdr:cNvSpPr txBox="1">
          <a:spLocks noChangeArrowheads="1"/>
        </xdr:cNvSpPr>
      </xdr:nvSpPr>
      <xdr:spPr>
        <a:xfrm>
          <a:off x="7429500" y="857250"/>
          <a:ext cx="504825" cy="200025"/>
        </a:xfrm>
        <a:prstGeom prst="rect">
          <a:avLst/>
        </a:prstGeom>
        <a:solidFill>
          <a:srgbClr val="800000">
            <a:alpha val="10000"/>
          </a:srgbClr>
        </a:solidFill>
        <a:ln w="38100" cmpd="sng">
          <a:solidFill>
            <a:srgbClr val="F5E2BE"/>
          </a:solidFill>
          <a:headEnd type="none"/>
          <a:tailEnd type="none"/>
        </a:ln>
      </xdr:spPr>
      <xdr:txBody>
        <a:bodyPr vertOverflow="clip" wrap="square" anchor="ctr"/>
        <a:p>
          <a:pPr algn="ctr">
            <a:defRPr/>
          </a:pPr>
          <a:r>
            <a:rPr lang="en-US" cap="none" sz="800" b="1" i="1" u="none" baseline="0">
              <a:solidFill>
                <a:srgbClr val="F5E2BE"/>
              </a:solidFill>
              <a:latin typeface="Arial"/>
              <a:ea typeface="Arial"/>
              <a:cs typeface="Arial"/>
            </a:rPr>
            <a:t>Next &gt;&gt;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4:G29"/>
  <sheetViews>
    <sheetView showGridLines="0" tabSelected="1" workbookViewId="0" topLeftCell="A1">
      <selection activeCell="A1" sqref="A1"/>
    </sheetView>
  </sheetViews>
  <sheetFormatPr defaultColWidth="9.33203125" defaultRowHeight="11.25"/>
  <cols>
    <col min="1" max="1" width="8.5" style="0" customWidth="1"/>
    <col min="5" max="5" width="2.83203125" style="0" customWidth="1"/>
    <col min="9" max="9" width="2.83203125" style="0" customWidth="1"/>
    <col min="13" max="13" width="2.83203125" style="0" customWidth="1"/>
  </cols>
  <sheetData>
    <row r="14" spans="2:7" ht="11.25" customHeight="1">
      <c r="B14" s="160"/>
      <c r="C14" s="159"/>
      <c r="D14" s="159"/>
      <c r="E14" s="159"/>
      <c r="F14" s="159"/>
      <c r="G14" s="159"/>
    </row>
    <row r="15" spans="2:7" ht="11.25">
      <c r="B15" s="159"/>
      <c r="C15" s="159"/>
      <c r="D15" s="159"/>
      <c r="E15" s="159"/>
      <c r="F15" s="159"/>
      <c r="G15" s="159"/>
    </row>
    <row r="16" spans="2:7" ht="11.25">
      <c r="B16" s="159"/>
      <c r="C16" s="159"/>
      <c r="D16" s="159"/>
      <c r="E16" s="159"/>
      <c r="F16" s="159"/>
      <c r="G16" s="159"/>
    </row>
    <row r="17" spans="2:7" ht="11.25">
      <c r="B17" s="159"/>
      <c r="C17" s="159"/>
      <c r="D17" s="159"/>
      <c r="E17" s="159"/>
      <c r="F17" s="159"/>
      <c r="G17" s="159"/>
    </row>
    <row r="18" spans="2:7" ht="11.25">
      <c r="B18" s="159"/>
      <c r="C18" s="159"/>
      <c r="D18" s="159"/>
      <c r="E18" s="159"/>
      <c r="F18" s="159"/>
      <c r="G18" s="159"/>
    </row>
    <row r="19" spans="2:7" ht="11.25">
      <c r="B19" s="159"/>
      <c r="C19" s="159"/>
      <c r="D19" s="159"/>
      <c r="E19" s="159"/>
      <c r="F19" s="159"/>
      <c r="G19" s="159"/>
    </row>
    <row r="20" spans="2:7" ht="11.25">
      <c r="B20" s="159"/>
      <c r="C20" s="159"/>
      <c r="D20" s="159"/>
      <c r="E20" s="159"/>
      <c r="F20" s="159"/>
      <c r="G20" s="159"/>
    </row>
    <row r="21" spans="2:7" ht="11.25">
      <c r="B21" s="159"/>
      <c r="C21" s="159"/>
      <c r="D21" s="159"/>
      <c r="E21" s="159"/>
      <c r="F21" s="159"/>
      <c r="G21" s="159"/>
    </row>
    <row r="22" spans="2:7" ht="11.25">
      <c r="B22" s="159"/>
      <c r="C22" s="159"/>
      <c r="D22" s="159"/>
      <c r="E22" s="159"/>
      <c r="F22" s="159"/>
      <c r="G22" s="159"/>
    </row>
    <row r="25" ht="11.25" customHeight="1">
      <c r="D25" s="1"/>
    </row>
    <row r="27" ht="11.25">
      <c r="D27" s="1"/>
    </row>
    <row r="29" ht="11.25">
      <c r="D29" s="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7:M65"/>
  <sheetViews>
    <sheetView showGridLines="0" workbookViewId="0" topLeftCell="A1">
      <pane ySplit="7" topLeftCell="BM8" activePane="bottomLeft" state="frozen"/>
      <selection pane="topLeft" activeCell="A1" sqref="A1"/>
      <selection pane="bottomLeft" activeCell="A1" sqref="A1"/>
    </sheetView>
  </sheetViews>
  <sheetFormatPr defaultColWidth="9.33203125" defaultRowHeight="11.25"/>
  <cols>
    <col min="3" max="3" width="30.83203125" style="0" customWidth="1"/>
    <col min="4" max="10" width="8.83203125" style="0" customWidth="1"/>
  </cols>
  <sheetData>
    <row r="7" spans="1:13" ht="15.75">
      <c r="A7" s="36"/>
      <c r="B7" s="164" t="s">
        <v>111</v>
      </c>
      <c r="C7" s="36"/>
      <c r="D7" s="36"/>
      <c r="E7" s="36"/>
      <c r="F7" s="36"/>
      <c r="G7" s="36"/>
      <c r="H7" s="36"/>
      <c r="I7" s="36"/>
      <c r="J7" s="36"/>
      <c r="K7" s="36"/>
      <c r="L7" s="36"/>
      <c r="M7" s="36"/>
    </row>
    <row r="9" spans="2:10" ht="11.25">
      <c r="B9" s="92" t="s">
        <v>45</v>
      </c>
      <c r="C9" s="89"/>
      <c r="D9" s="89"/>
      <c r="E9" s="89"/>
      <c r="F9" s="89"/>
      <c r="J9" s="220"/>
    </row>
    <row r="10" spans="2:10" ht="11.25">
      <c r="B10" s="89" t="s">
        <v>51</v>
      </c>
      <c r="C10" s="89"/>
      <c r="D10" s="89"/>
      <c r="E10" s="89"/>
      <c r="F10" s="89"/>
      <c r="G10" s="89"/>
      <c r="H10" s="89"/>
      <c r="J10" s="221"/>
    </row>
    <row r="11" spans="2:10" ht="11.25">
      <c r="B11" s="156" t="s">
        <v>98</v>
      </c>
      <c r="C11" s="90"/>
      <c r="D11" s="90"/>
      <c r="E11" s="90"/>
      <c r="F11" s="90"/>
      <c r="G11" s="90"/>
      <c r="H11" s="90"/>
      <c r="J11" s="83">
        <f>IF(I43=0,0,(I43-J37)/I43)</f>
        <v>0</v>
      </c>
    </row>
    <row r="13" spans="2:10" ht="11.25">
      <c r="B13" s="257" t="s">
        <v>115</v>
      </c>
      <c r="C13" s="258"/>
      <c r="D13" s="258"/>
      <c r="E13" s="258"/>
      <c r="F13" s="258"/>
      <c r="G13" s="258"/>
      <c r="H13" s="258"/>
      <c r="I13" s="258"/>
      <c r="J13" s="259"/>
    </row>
    <row r="14" spans="2:10" ht="11.25" customHeight="1">
      <c r="B14" s="248" t="s">
        <v>121</v>
      </c>
      <c r="C14" s="93" t="s">
        <v>40</v>
      </c>
      <c r="D14" s="128" t="s">
        <v>71</v>
      </c>
      <c r="E14" s="128" t="s">
        <v>41</v>
      </c>
      <c r="F14" s="128" t="s">
        <v>60</v>
      </c>
      <c r="G14" s="128" t="s">
        <v>61</v>
      </c>
      <c r="H14" s="128" t="s">
        <v>62</v>
      </c>
      <c r="I14" s="94" t="s">
        <v>63</v>
      </c>
      <c r="J14" s="250" t="s">
        <v>122</v>
      </c>
    </row>
    <row r="15" spans="2:10" ht="11.25">
      <c r="B15" s="249"/>
      <c r="C15" s="208" t="s">
        <v>42</v>
      </c>
      <c r="D15" s="209"/>
      <c r="E15" s="209"/>
      <c r="F15" s="209"/>
      <c r="G15" s="4"/>
      <c r="H15" s="4"/>
      <c r="I15" s="209"/>
      <c r="J15" s="251"/>
    </row>
    <row r="16" spans="2:10" ht="11.25">
      <c r="B16" s="220"/>
      <c r="C16" s="73" t="s">
        <v>43</v>
      </c>
      <c r="D16" s="74"/>
      <c r="E16" s="75"/>
      <c r="F16" s="75"/>
      <c r="G16" s="75"/>
      <c r="H16" s="75"/>
      <c r="I16" s="76">
        <f aca="true" t="shared" si="0" ref="I16:I21">IF(SUM(D16:H16)&gt;J16,"error",J16-SUM(D16:H16))</f>
        <v>1</v>
      </c>
      <c r="J16" s="273">
        <v>1</v>
      </c>
    </row>
    <row r="17" spans="2:10" ht="11.25">
      <c r="B17" s="220"/>
      <c r="C17" s="73" t="str">
        <f>IF(D14="","",D14)</f>
        <v>import</v>
      </c>
      <c r="D17" s="69"/>
      <c r="E17" s="75"/>
      <c r="F17" s="75"/>
      <c r="G17" s="75"/>
      <c r="H17" s="75"/>
      <c r="I17" s="76">
        <f t="shared" si="0"/>
        <v>0</v>
      </c>
      <c r="J17" s="77">
        <f>D22</f>
        <v>0</v>
      </c>
    </row>
    <row r="18" spans="2:10" ht="11.25">
      <c r="B18" s="220"/>
      <c r="C18" s="73" t="str">
        <f>IF(E14="","",E14)</f>
        <v>grossisti</v>
      </c>
      <c r="D18" s="69"/>
      <c r="E18" s="69"/>
      <c r="F18" s="75"/>
      <c r="G18" s="75"/>
      <c r="H18" s="75"/>
      <c r="I18" s="76">
        <f t="shared" si="0"/>
        <v>0</v>
      </c>
      <c r="J18" s="77">
        <f>E22</f>
        <v>0</v>
      </c>
    </row>
    <row r="19" spans="2:10" ht="11.25">
      <c r="B19" s="220"/>
      <c r="C19" s="73" t="str">
        <f>IF(F14="","",F14)</f>
        <v>dett A</v>
      </c>
      <c r="D19" s="69"/>
      <c r="E19" s="69"/>
      <c r="F19" s="69"/>
      <c r="G19" s="69"/>
      <c r="H19" s="69"/>
      <c r="I19" s="76">
        <f t="shared" si="0"/>
        <v>0</v>
      </c>
      <c r="J19" s="77">
        <f>F22</f>
        <v>0</v>
      </c>
    </row>
    <row r="20" spans="2:10" ht="11.25">
      <c r="B20" s="220"/>
      <c r="C20" s="73" t="str">
        <f>IF(G14="","",G14)</f>
        <v>dett B</v>
      </c>
      <c r="D20" s="69"/>
      <c r="E20" s="69"/>
      <c r="F20" s="69"/>
      <c r="G20" s="95"/>
      <c r="H20" s="69"/>
      <c r="I20" s="76">
        <f t="shared" si="0"/>
        <v>0</v>
      </c>
      <c r="J20" s="77">
        <f>G22</f>
        <v>0</v>
      </c>
    </row>
    <row r="21" spans="2:10" ht="11.25">
      <c r="B21" s="224"/>
      <c r="C21" s="98" t="str">
        <f>IF(H14="","",H14)</f>
        <v>dett C</v>
      </c>
      <c r="D21" s="99"/>
      <c r="E21" s="99"/>
      <c r="F21" s="99"/>
      <c r="G21" s="4"/>
      <c r="H21" s="4"/>
      <c r="I21" s="102">
        <f t="shared" si="0"/>
        <v>0</v>
      </c>
      <c r="J21" s="103">
        <f>H22</f>
        <v>0</v>
      </c>
    </row>
    <row r="22" spans="2:12" ht="11.25">
      <c r="B22" s="69"/>
      <c r="C22" s="91" t="s">
        <v>44</v>
      </c>
      <c r="D22" s="77">
        <f>SUM(D16:D19)</f>
        <v>0</v>
      </c>
      <c r="E22" s="77">
        <f>SUM(E16:E19)</f>
        <v>0</v>
      </c>
      <c r="F22" s="77">
        <f>SUM(F16:F19)</f>
        <v>0</v>
      </c>
      <c r="G22" s="77">
        <f>SUM(G16:G19)</f>
        <v>0</v>
      </c>
      <c r="H22" s="77">
        <f>SUM(H16:H19)</f>
        <v>0</v>
      </c>
      <c r="I22" s="78">
        <f>SUM(I16:I21)</f>
        <v>1</v>
      </c>
      <c r="J22" s="69"/>
      <c r="K22" s="68"/>
      <c r="L22" s="68"/>
    </row>
    <row r="23" spans="2:12" ht="11.25">
      <c r="B23" s="68"/>
      <c r="C23" s="68"/>
      <c r="D23" s="68"/>
      <c r="E23" s="68"/>
      <c r="F23" s="68"/>
      <c r="G23" s="68"/>
      <c r="H23" s="68"/>
      <c r="I23" s="8"/>
      <c r="J23" s="8"/>
      <c r="K23" s="68"/>
      <c r="L23" s="68"/>
    </row>
    <row r="24" spans="2:12" ht="11.25">
      <c r="B24" s="257" t="s">
        <v>116</v>
      </c>
      <c r="C24" s="258"/>
      <c r="D24" s="258"/>
      <c r="E24" s="258"/>
      <c r="F24" s="258"/>
      <c r="G24" s="258"/>
      <c r="H24" s="258"/>
      <c r="I24" s="258"/>
      <c r="J24" s="258"/>
      <c r="K24" s="68"/>
      <c r="L24" s="68"/>
    </row>
    <row r="25" spans="2:12" ht="11.25">
      <c r="B25" s="219"/>
      <c r="C25" s="216" t="s">
        <v>40</v>
      </c>
      <c r="D25" s="212" t="str">
        <f aca="true" t="shared" si="1" ref="D25:I25">D14</f>
        <v>import</v>
      </c>
      <c r="E25" s="212" t="str">
        <f t="shared" si="1"/>
        <v>grossisti</v>
      </c>
      <c r="F25" s="212" t="str">
        <f t="shared" si="1"/>
        <v>dett A</v>
      </c>
      <c r="G25" s="212" t="str">
        <f t="shared" si="1"/>
        <v>dett B</v>
      </c>
      <c r="H25" s="212" t="str">
        <f t="shared" si="1"/>
        <v>dett C</v>
      </c>
      <c r="I25" s="212" t="str">
        <f t="shared" si="1"/>
        <v>cl finali</v>
      </c>
      <c r="J25" s="252" t="s">
        <v>123</v>
      </c>
      <c r="K25" s="68"/>
      <c r="L25" s="68"/>
    </row>
    <row r="26" spans="2:12" ht="11.25">
      <c r="B26" s="213" t="s">
        <v>42</v>
      </c>
      <c r="C26" s="4"/>
      <c r="D26" s="209"/>
      <c r="E26" s="209"/>
      <c r="F26" s="209"/>
      <c r="G26" s="4"/>
      <c r="H26" s="4"/>
      <c r="I26" s="209"/>
      <c r="J26" s="251" t="s">
        <v>68</v>
      </c>
      <c r="K26" s="68"/>
      <c r="L26" s="68"/>
    </row>
    <row r="27" spans="3:12" ht="11.25">
      <c r="C27" s="73" t="str">
        <f aca="true" t="shared" si="2" ref="C27:C32">C16</f>
        <v>produttori</v>
      </c>
      <c r="D27" s="74"/>
      <c r="E27" s="75"/>
      <c r="F27" s="75"/>
      <c r="G27" s="75"/>
      <c r="H27" s="75"/>
      <c r="I27" s="74"/>
      <c r="J27" s="97">
        <f aca="true" t="shared" si="3" ref="J27:J32">IF(J16=0,0,SUMPRODUCT(D27:I27,D16:I16)/J16)</f>
        <v>0</v>
      </c>
      <c r="K27" s="68"/>
      <c r="L27" s="68"/>
    </row>
    <row r="28" spans="3:12" ht="11.25">
      <c r="C28" s="73" t="str">
        <f t="shared" si="2"/>
        <v>import</v>
      </c>
      <c r="D28" s="69"/>
      <c r="E28" s="75"/>
      <c r="F28" s="75"/>
      <c r="G28" s="75"/>
      <c r="H28" s="75"/>
      <c r="I28" s="74"/>
      <c r="J28" s="97">
        <f t="shared" si="3"/>
        <v>0</v>
      </c>
      <c r="K28" s="68"/>
      <c r="L28" s="68"/>
    </row>
    <row r="29" spans="3:12" ht="11.25">
      <c r="C29" s="73" t="str">
        <f t="shared" si="2"/>
        <v>grossisti</v>
      </c>
      <c r="D29" s="69"/>
      <c r="E29" s="69"/>
      <c r="F29" s="74"/>
      <c r="G29" s="74"/>
      <c r="H29" s="74"/>
      <c r="I29" s="74"/>
      <c r="J29" s="97">
        <f t="shared" si="3"/>
        <v>0</v>
      </c>
      <c r="K29" s="68"/>
      <c r="L29" s="68"/>
    </row>
    <row r="30" spans="3:12" ht="11.25">
      <c r="C30" s="73" t="str">
        <f t="shared" si="2"/>
        <v>dett A</v>
      </c>
      <c r="D30" s="69"/>
      <c r="E30" s="69"/>
      <c r="F30" s="69"/>
      <c r="G30" s="69"/>
      <c r="H30" s="69"/>
      <c r="I30" s="74"/>
      <c r="J30" s="97">
        <f t="shared" si="3"/>
        <v>0</v>
      </c>
      <c r="K30" s="68"/>
      <c r="L30" s="68"/>
    </row>
    <row r="31" spans="3:12" ht="11.25">
      <c r="C31" s="73" t="str">
        <f t="shared" si="2"/>
        <v>dett B</v>
      </c>
      <c r="D31" s="69"/>
      <c r="E31" s="69"/>
      <c r="F31" s="69"/>
      <c r="G31" s="34"/>
      <c r="H31" s="69"/>
      <c r="I31" s="74"/>
      <c r="J31" s="97">
        <f t="shared" si="3"/>
        <v>0</v>
      </c>
      <c r="K31" s="68"/>
      <c r="L31" s="68"/>
    </row>
    <row r="32" spans="2:12" ht="11.25">
      <c r="B32" s="4"/>
      <c r="C32" s="99" t="str">
        <f t="shared" si="2"/>
        <v>dett C</v>
      </c>
      <c r="D32" s="99"/>
      <c r="E32" s="99"/>
      <c r="F32" s="99"/>
      <c r="G32" s="4"/>
      <c r="H32" s="4"/>
      <c r="I32" s="100"/>
      <c r="J32" s="101">
        <f t="shared" si="3"/>
        <v>0</v>
      </c>
      <c r="K32" s="68"/>
      <c r="L32" s="68"/>
    </row>
    <row r="33" spans="3:12" ht="11.25">
      <c r="C33" s="73"/>
      <c r="D33" s="69"/>
      <c r="E33" s="69"/>
      <c r="F33" s="69"/>
      <c r="I33" s="68"/>
      <c r="K33" s="68"/>
      <c r="L33" s="68"/>
    </row>
    <row r="34" spans="2:12" ht="11.25">
      <c r="B34" s="258" t="s">
        <v>58</v>
      </c>
      <c r="C34" s="258"/>
      <c r="D34" s="258"/>
      <c r="E34" s="258"/>
      <c r="F34" s="258"/>
      <c r="G34" s="258"/>
      <c r="H34" s="258"/>
      <c r="I34" s="258"/>
      <c r="J34" s="258"/>
      <c r="K34" s="175"/>
      <c r="L34" s="175"/>
    </row>
    <row r="35" spans="2:12" ht="11.25" customHeight="1">
      <c r="B35" s="71"/>
      <c r="C35" s="72" t="s">
        <v>46</v>
      </c>
      <c r="D35" s="94" t="str">
        <f aca="true" t="shared" si="4" ref="D35:I35">D14</f>
        <v>import</v>
      </c>
      <c r="E35" s="94" t="str">
        <f t="shared" si="4"/>
        <v>grossisti</v>
      </c>
      <c r="F35" s="94" t="str">
        <f t="shared" si="4"/>
        <v>dett A</v>
      </c>
      <c r="G35" s="94" t="str">
        <f t="shared" si="4"/>
        <v>dett B</v>
      </c>
      <c r="H35" s="94" t="str">
        <f t="shared" si="4"/>
        <v>dett C</v>
      </c>
      <c r="I35" s="94" t="str">
        <f t="shared" si="4"/>
        <v>cl finali</v>
      </c>
      <c r="J35" s="252" t="s">
        <v>123</v>
      </c>
      <c r="K35" s="256" t="s">
        <v>125</v>
      </c>
      <c r="L35" s="256"/>
    </row>
    <row r="36" spans="2:12" ht="11.25" customHeight="1">
      <c r="B36" s="213" t="s">
        <v>47</v>
      </c>
      <c r="C36" s="209"/>
      <c r="D36" s="209"/>
      <c r="E36" s="209"/>
      <c r="F36" s="209"/>
      <c r="G36" s="209"/>
      <c r="H36" s="4"/>
      <c r="I36" s="4"/>
      <c r="J36" s="253"/>
      <c r="K36" s="210" t="s">
        <v>48</v>
      </c>
      <c r="L36" s="210" t="s">
        <v>49</v>
      </c>
    </row>
    <row r="37" spans="3:12" ht="11.25">
      <c r="C37" s="73" t="str">
        <f aca="true" t="shared" si="5" ref="C37:C42">C16</f>
        <v>produttori</v>
      </c>
      <c r="D37" s="80">
        <f aca="true" t="shared" si="6" ref="D37:I37">IF(D16=0,0,$J$9*(1+D27))</f>
        <v>0</v>
      </c>
      <c r="E37" s="80">
        <f t="shared" si="6"/>
        <v>0</v>
      </c>
      <c r="F37" s="80">
        <f t="shared" si="6"/>
        <v>0</v>
      </c>
      <c r="G37" s="80">
        <f t="shared" si="6"/>
        <v>0</v>
      </c>
      <c r="H37" s="80">
        <f t="shared" si="6"/>
        <v>0</v>
      </c>
      <c r="I37" s="80">
        <f t="shared" si="6"/>
        <v>0</v>
      </c>
      <c r="J37" s="80">
        <f aca="true" t="shared" si="7" ref="J37:J42">IF(J16=0,0,SUMPRODUCT(D16:I16,D37:I37)/J16)</f>
        <v>0</v>
      </c>
      <c r="K37" s="81">
        <f>IF(J37=0,0,(J37-J9)/J37)</f>
        <v>0</v>
      </c>
      <c r="L37" s="82">
        <f aca="true" t="shared" si="8" ref="L37:L42">K37*J37</f>
        <v>0</v>
      </c>
    </row>
    <row r="38" spans="3:12" ht="11.25">
      <c r="C38" s="73" t="str">
        <f t="shared" si="5"/>
        <v>import</v>
      </c>
      <c r="D38" s="69"/>
      <c r="E38" s="80">
        <f>IF(E17=0,0,$D$43*(1+E28))</f>
        <v>0</v>
      </c>
      <c r="F38" s="80">
        <f>IF(F17=0,0,$D$43*(1+F28))</f>
        <v>0</v>
      </c>
      <c r="G38" s="80">
        <f>IF(G17=0,0,$D$43*(1+G28))</f>
        <v>0</v>
      </c>
      <c r="H38" s="80">
        <f>IF(H17=0,0,$D$43*(1+H28))</f>
        <v>0</v>
      </c>
      <c r="I38" s="80">
        <f>IF(I17=0,0,$D$43*(1+I28))</f>
        <v>0</v>
      </c>
      <c r="J38" s="80">
        <f t="shared" si="7"/>
        <v>0</v>
      </c>
      <c r="K38" s="81">
        <f>IF(J38=0,0,(J38-D43)/J38)</f>
        <v>0</v>
      </c>
      <c r="L38" s="82">
        <f t="shared" si="8"/>
        <v>0</v>
      </c>
    </row>
    <row r="39" spans="3:12" ht="11.25">
      <c r="C39" s="73" t="str">
        <f t="shared" si="5"/>
        <v>grossisti</v>
      </c>
      <c r="D39" s="69"/>
      <c r="E39" s="69"/>
      <c r="F39" s="80">
        <f>IF(F18=0,0,$E$43*(1+F29))</f>
        <v>0</v>
      </c>
      <c r="G39" s="80">
        <f>IF(G18=0,0,$E$43*(1+G29))</f>
        <v>0</v>
      </c>
      <c r="H39" s="80">
        <f>IF(H18=0,0,$E$43*(1+H29))</f>
        <v>0</v>
      </c>
      <c r="I39" s="80">
        <f>IF(I18=0,0,$E$43*(1+I29))</f>
        <v>0</v>
      </c>
      <c r="J39" s="80">
        <f t="shared" si="7"/>
        <v>0</v>
      </c>
      <c r="K39" s="81">
        <f>IF(J39=0,0,(J39-E43)/J39)</f>
        <v>0</v>
      </c>
      <c r="L39" s="82">
        <f t="shared" si="8"/>
        <v>0</v>
      </c>
    </row>
    <row r="40" spans="3:12" ht="11.25">
      <c r="C40" s="73" t="str">
        <f t="shared" si="5"/>
        <v>dett A</v>
      </c>
      <c r="D40" s="69"/>
      <c r="E40" s="69"/>
      <c r="F40" s="69"/>
      <c r="G40" s="80"/>
      <c r="H40" s="80"/>
      <c r="I40" s="80">
        <f>IF(I19=0,0,$F$43*(1+I30))</f>
        <v>0</v>
      </c>
      <c r="J40" s="80">
        <f t="shared" si="7"/>
        <v>0</v>
      </c>
      <c r="K40" s="81">
        <f>IF(J40=0,0,(J40-F43)/J40)</f>
        <v>0</v>
      </c>
      <c r="L40" s="82">
        <f t="shared" si="8"/>
        <v>0</v>
      </c>
    </row>
    <row r="41" spans="3:12" ht="11.25">
      <c r="C41" s="73" t="str">
        <f t="shared" si="5"/>
        <v>dett B</v>
      </c>
      <c r="D41" s="69"/>
      <c r="E41" s="69"/>
      <c r="F41" s="69"/>
      <c r="G41" s="80"/>
      <c r="H41" s="80"/>
      <c r="I41" s="80">
        <f>IF(I20=0,0,$G$43*(1+I31))</f>
        <v>0</v>
      </c>
      <c r="J41" s="80">
        <f t="shared" si="7"/>
        <v>0</v>
      </c>
      <c r="K41" s="81">
        <f>IF(J41=0,0,(J41-G43)/J41)</f>
        <v>0</v>
      </c>
      <c r="L41" s="82">
        <f t="shared" si="8"/>
        <v>0</v>
      </c>
    </row>
    <row r="42" spans="2:12" ht="11.25">
      <c r="B42" s="4"/>
      <c r="C42" s="99" t="str">
        <f t="shared" si="5"/>
        <v>dett C</v>
      </c>
      <c r="D42" s="99"/>
      <c r="E42" s="99"/>
      <c r="F42" s="99"/>
      <c r="G42" s="104"/>
      <c r="H42" s="104"/>
      <c r="I42" s="104">
        <f>IF(I21=0,0,$H$43*(1+I32))</f>
        <v>0</v>
      </c>
      <c r="J42" s="104">
        <f t="shared" si="7"/>
        <v>0</v>
      </c>
      <c r="K42" s="105">
        <f>IF(J42=0,0,(J42-H43)/J42)</f>
        <v>0</v>
      </c>
      <c r="L42" s="106">
        <f t="shared" si="8"/>
        <v>0</v>
      </c>
    </row>
    <row r="43" spans="2:12" ht="11.25">
      <c r="B43" s="177"/>
      <c r="C43" s="196" t="s">
        <v>50</v>
      </c>
      <c r="D43" s="197">
        <f aca="true" t="shared" si="9" ref="D43:I43">IF(D22=0,0,SUMPRODUCT(D37:D42,D16:D21)/D22)</f>
        <v>0</v>
      </c>
      <c r="E43" s="197">
        <f t="shared" si="9"/>
        <v>0</v>
      </c>
      <c r="F43" s="197">
        <f t="shared" si="9"/>
        <v>0</v>
      </c>
      <c r="G43" s="197">
        <f t="shared" si="9"/>
        <v>0</v>
      </c>
      <c r="H43" s="197">
        <f t="shared" si="9"/>
        <v>0</v>
      </c>
      <c r="I43" s="197">
        <f t="shared" si="9"/>
        <v>0</v>
      </c>
      <c r="J43" s="189"/>
      <c r="K43" s="177"/>
      <c r="L43" s="177"/>
    </row>
    <row r="44" spans="2:10" ht="11.25">
      <c r="B44" s="68"/>
      <c r="C44" s="68"/>
      <c r="D44" s="68"/>
      <c r="E44" s="68"/>
      <c r="F44" s="68"/>
      <c r="G44" s="68"/>
      <c r="H44" s="68"/>
      <c r="I44" s="68"/>
      <c r="J44" s="68"/>
    </row>
    <row r="45" spans="2:12" ht="11.25">
      <c r="B45" s="258" t="s">
        <v>59</v>
      </c>
      <c r="C45" s="258"/>
      <c r="D45" s="258"/>
      <c r="E45" s="258"/>
      <c r="F45" s="258"/>
      <c r="G45" s="258"/>
      <c r="H45" s="258"/>
      <c r="I45" s="258"/>
      <c r="J45" s="258"/>
      <c r="K45" s="176"/>
      <c r="L45" s="96"/>
    </row>
    <row r="46" spans="2:12" ht="11.25">
      <c r="B46" s="248" t="s">
        <v>121</v>
      </c>
      <c r="C46" s="206" t="s">
        <v>40</v>
      </c>
      <c r="D46" s="207" t="str">
        <f aca="true" t="shared" si="10" ref="D46:I46">D14</f>
        <v>import</v>
      </c>
      <c r="E46" s="207" t="str">
        <f t="shared" si="10"/>
        <v>grossisti</v>
      </c>
      <c r="F46" s="207" t="str">
        <f t="shared" si="10"/>
        <v>dett A</v>
      </c>
      <c r="G46" s="207" t="str">
        <f t="shared" si="10"/>
        <v>dett B</v>
      </c>
      <c r="H46" s="207" t="str">
        <f t="shared" si="10"/>
        <v>dett C</v>
      </c>
      <c r="I46" s="207" t="str">
        <f t="shared" si="10"/>
        <v>cl finali</v>
      </c>
      <c r="J46" s="254" t="s">
        <v>126</v>
      </c>
      <c r="K46" s="254"/>
      <c r="L46" s="68"/>
    </row>
    <row r="47" spans="2:12" ht="11.25">
      <c r="B47" s="249"/>
      <c r="C47" s="208" t="s">
        <v>42</v>
      </c>
      <c r="D47" s="209"/>
      <c r="E47" s="209"/>
      <c r="F47" s="209"/>
      <c r="G47" s="4"/>
      <c r="H47" s="4"/>
      <c r="I47" s="209"/>
      <c r="J47" s="218" t="s">
        <v>127</v>
      </c>
      <c r="K47" s="217" t="s">
        <v>128</v>
      </c>
      <c r="L47" s="68"/>
    </row>
    <row r="48" spans="2:12" ht="11.25">
      <c r="B48" s="79">
        <f aca="true" t="shared" si="11" ref="B48:C53">B16</f>
        <v>0</v>
      </c>
      <c r="C48" s="73" t="str">
        <f>C16</f>
        <v>produttori</v>
      </c>
      <c r="D48" s="84">
        <f aca="true" t="shared" si="12" ref="D48:I48">$J$10*D16</f>
        <v>0</v>
      </c>
      <c r="E48" s="84">
        <f t="shared" si="12"/>
        <v>0</v>
      </c>
      <c r="F48" s="84">
        <f t="shared" si="12"/>
        <v>0</v>
      </c>
      <c r="G48" s="84">
        <f t="shared" si="12"/>
        <v>0</v>
      </c>
      <c r="H48" s="84">
        <f t="shared" si="12"/>
        <v>0</v>
      </c>
      <c r="I48" s="84">
        <f t="shared" si="12"/>
        <v>0</v>
      </c>
      <c r="J48" s="85">
        <f aca="true" t="shared" si="13" ref="J48:J53">SUM(D48:I48)</f>
        <v>0</v>
      </c>
      <c r="K48" s="86">
        <f aca="true" t="shared" si="14" ref="K48:K53">IF(B48=0,0,J48/B48)</f>
        <v>0</v>
      </c>
      <c r="L48" s="68"/>
    </row>
    <row r="49" spans="2:12" ht="11.25">
      <c r="B49" s="79">
        <f t="shared" si="11"/>
        <v>0</v>
      </c>
      <c r="C49" s="73" t="str">
        <f t="shared" si="11"/>
        <v>import</v>
      </c>
      <c r="D49" s="69"/>
      <c r="E49" s="84">
        <f>$J$10*E17</f>
        <v>0</v>
      </c>
      <c r="F49" s="84">
        <f>$J$10*F17</f>
        <v>0</v>
      </c>
      <c r="G49" s="84">
        <f>$J$10*G17</f>
        <v>0</v>
      </c>
      <c r="H49" s="84">
        <f>$J$10*H17</f>
        <v>0</v>
      </c>
      <c r="I49" s="84">
        <f>$J$10*I17</f>
        <v>0</v>
      </c>
      <c r="J49" s="82">
        <f t="shared" si="13"/>
        <v>0</v>
      </c>
      <c r="K49" s="86">
        <f t="shared" si="14"/>
        <v>0</v>
      </c>
      <c r="L49" s="68"/>
    </row>
    <row r="50" spans="2:12" ht="11.25">
      <c r="B50" s="79">
        <f t="shared" si="11"/>
        <v>0</v>
      </c>
      <c r="C50" s="73" t="str">
        <f t="shared" si="11"/>
        <v>grossisti</v>
      </c>
      <c r="D50" s="69"/>
      <c r="E50" s="69"/>
      <c r="F50" s="84">
        <f>$J$10*F18</f>
        <v>0</v>
      </c>
      <c r="G50" s="84">
        <f>$J$10*G18</f>
        <v>0</v>
      </c>
      <c r="H50" s="84">
        <f>$J$10*H18</f>
        <v>0</v>
      </c>
      <c r="I50" s="84">
        <f>$J$10*I18</f>
        <v>0</v>
      </c>
      <c r="J50" s="82">
        <f t="shared" si="13"/>
        <v>0</v>
      </c>
      <c r="K50" s="86">
        <f t="shared" si="14"/>
        <v>0</v>
      </c>
      <c r="L50" s="68"/>
    </row>
    <row r="51" spans="2:12" ht="11.25">
      <c r="B51" s="79">
        <f t="shared" si="11"/>
        <v>0</v>
      </c>
      <c r="C51" s="73" t="str">
        <f t="shared" si="11"/>
        <v>dett A</v>
      </c>
      <c r="D51" s="69"/>
      <c r="E51" s="69"/>
      <c r="F51" s="69"/>
      <c r="G51" s="84"/>
      <c r="H51" s="84"/>
      <c r="I51" s="84">
        <f>$J$10*I19</f>
        <v>0</v>
      </c>
      <c r="J51" s="82">
        <f t="shared" si="13"/>
        <v>0</v>
      </c>
      <c r="K51" s="86">
        <f t="shared" si="14"/>
        <v>0</v>
      </c>
      <c r="L51" s="68"/>
    </row>
    <row r="52" spans="2:12" ht="11.25">
      <c r="B52" s="79">
        <f t="shared" si="11"/>
        <v>0</v>
      </c>
      <c r="C52" s="73" t="str">
        <f t="shared" si="11"/>
        <v>dett B</v>
      </c>
      <c r="D52" s="69"/>
      <c r="E52" s="69"/>
      <c r="F52" s="69"/>
      <c r="H52" s="84"/>
      <c r="I52" s="84">
        <f>$J$10*I20</f>
        <v>0</v>
      </c>
      <c r="J52" s="82">
        <f t="shared" si="13"/>
        <v>0</v>
      </c>
      <c r="K52" s="86">
        <f t="shared" si="14"/>
        <v>0</v>
      </c>
      <c r="L52" s="68"/>
    </row>
    <row r="53" spans="2:12" ht="11.25">
      <c r="B53" s="107">
        <f t="shared" si="11"/>
        <v>0</v>
      </c>
      <c r="C53" s="99" t="str">
        <f t="shared" si="11"/>
        <v>dett C</v>
      </c>
      <c r="D53" s="99"/>
      <c r="E53" s="99"/>
      <c r="F53" s="99"/>
      <c r="G53" s="4"/>
      <c r="H53" s="4"/>
      <c r="I53" s="108">
        <f>$J$10*I21</f>
        <v>0</v>
      </c>
      <c r="J53" s="106">
        <f t="shared" si="13"/>
        <v>0</v>
      </c>
      <c r="K53" s="109">
        <f t="shared" si="14"/>
        <v>0</v>
      </c>
      <c r="L53" s="68"/>
    </row>
    <row r="54" spans="2:12" ht="11.25">
      <c r="B54" s="189"/>
      <c r="C54" s="193" t="s">
        <v>52</v>
      </c>
      <c r="D54" s="194">
        <f aca="true" t="shared" si="15" ref="D54:I54">SUM(D48:D53)</f>
        <v>0</v>
      </c>
      <c r="E54" s="194">
        <f t="shared" si="15"/>
        <v>0</v>
      </c>
      <c r="F54" s="194">
        <f t="shared" si="15"/>
        <v>0</v>
      </c>
      <c r="G54" s="177">
        <f t="shared" si="15"/>
        <v>0</v>
      </c>
      <c r="H54" s="177">
        <f t="shared" si="15"/>
        <v>0</v>
      </c>
      <c r="I54" s="195">
        <f t="shared" si="15"/>
        <v>0</v>
      </c>
      <c r="J54" s="189"/>
      <c r="K54" s="189"/>
      <c r="L54" s="68"/>
    </row>
    <row r="55" spans="4:12" ht="11.25">
      <c r="D55" s="68"/>
      <c r="E55" s="68"/>
      <c r="F55" s="68"/>
      <c r="G55" s="68"/>
      <c r="H55" s="68"/>
      <c r="I55" s="68"/>
      <c r="J55" s="68"/>
      <c r="K55" s="68"/>
      <c r="L55" s="68"/>
    </row>
    <row r="56" spans="2:12" ht="11.25">
      <c r="B56" s="258" t="s">
        <v>53</v>
      </c>
      <c r="C56" s="258"/>
      <c r="D56" s="258"/>
      <c r="E56" s="258"/>
      <c r="F56" s="258"/>
      <c r="G56" s="258"/>
      <c r="H56" s="258"/>
      <c r="I56" s="258"/>
      <c r="J56" s="258"/>
      <c r="K56" s="176"/>
      <c r="L56" s="176"/>
    </row>
    <row r="57" spans="2:12" ht="11.25">
      <c r="B57" s="248" t="s">
        <v>121</v>
      </c>
      <c r="C57" s="206" t="s">
        <v>54</v>
      </c>
      <c r="D57" s="207" t="str">
        <f aca="true" t="shared" si="16" ref="D57:I57">D14</f>
        <v>import</v>
      </c>
      <c r="E57" s="207" t="str">
        <f t="shared" si="16"/>
        <v>grossisti</v>
      </c>
      <c r="F57" s="207" t="str">
        <f t="shared" si="16"/>
        <v>dett A</v>
      </c>
      <c r="G57" s="207" t="str">
        <f t="shared" si="16"/>
        <v>dett B</v>
      </c>
      <c r="H57" s="207" t="str">
        <f t="shared" si="16"/>
        <v>dett C</v>
      </c>
      <c r="I57" s="207" t="str">
        <f t="shared" si="16"/>
        <v>cl finali</v>
      </c>
      <c r="J57" s="255" t="s">
        <v>55</v>
      </c>
      <c r="K57" s="255"/>
      <c r="L57" s="246" t="s">
        <v>129</v>
      </c>
    </row>
    <row r="58" spans="2:12" ht="11.25">
      <c r="B58" s="249"/>
      <c r="C58" s="213" t="s">
        <v>56</v>
      </c>
      <c r="D58" s="209"/>
      <c r="E58" s="209"/>
      <c r="F58" s="209"/>
      <c r="G58" s="4"/>
      <c r="H58" s="4"/>
      <c r="I58" s="209"/>
      <c r="J58" s="218" t="s">
        <v>36</v>
      </c>
      <c r="K58" s="217" t="s">
        <v>128</v>
      </c>
      <c r="L58" s="247"/>
    </row>
    <row r="59" spans="2:12" ht="11.25">
      <c r="B59" s="79">
        <f aca="true" t="shared" si="17" ref="B59:B64">B48</f>
        <v>0</v>
      </c>
      <c r="C59" s="73" t="str">
        <f aca="true" t="shared" si="18" ref="C59:C64">C16</f>
        <v>produttori</v>
      </c>
      <c r="D59" s="87">
        <f aca="true" t="shared" si="19" ref="D59:I59">D48*D37/1000</f>
        <v>0</v>
      </c>
      <c r="E59" s="87">
        <f t="shared" si="19"/>
        <v>0</v>
      </c>
      <c r="F59" s="87">
        <f t="shared" si="19"/>
        <v>0</v>
      </c>
      <c r="G59" s="87">
        <f t="shared" si="19"/>
        <v>0</v>
      </c>
      <c r="H59" s="87">
        <f t="shared" si="19"/>
        <v>0</v>
      </c>
      <c r="I59" s="87">
        <f t="shared" si="19"/>
        <v>0</v>
      </c>
      <c r="J59" s="88">
        <f aca="true" t="shared" si="20" ref="J59:J64">SUM(D59:I59)</f>
        <v>0</v>
      </c>
      <c r="K59" s="86">
        <f aca="true" t="shared" si="21" ref="K59:K64">IF(B59=0,0,J59/B59)</f>
        <v>0</v>
      </c>
      <c r="L59" s="86">
        <f aca="true" t="shared" si="22" ref="L59:L64">K59*K37</f>
        <v>0</v>
      </c>
    </row>
    <row r="60" spans="2:12" ht="11.25">
      <c r="B60" s="79">
        <f t="shared" si="17"/>
        <v>0</v>
      </c>
      <c r="C60" s="73" t="str">
        <f t="shared" si="18"/>
        <v>import</v>
      </c>
      <c r="D60" s="70"/>
      <c r="E60" s="87">
        <f>E49*E38/1000</f>
        <v>0</v>
      </c>
      <c r="F60" s="87">
        <f>F49*F38/1000</f>
        <v>0</v>
      </c>
      <c r="G60" s="87">
        <f>G49*G38/1000</f>
        <v>0</v>
      </c>
      <c r="H60" s="87">
        <f>H49*H38/1000</f>
        <v>0</v>
      </c>
      <c r="I60" s="87">
        <f>I49*I38/1000</f>
        <v>0</v>
      </c>
      <c r="J60" s="86">
        <f t="shared" si="20"/>
        <v>0</v>
      </c>
      <c r="K60" s="86">
        <f t="shared" si="21"/>
        <v>0</v>
      </c>
      <c r="L60" s="86">
        <f t="shared" si="22"/>
        <v>0</v>
      </c>
    </row>
    <row r="61" spans="2:12" ht="11.25">
      <c r="B61" s="79">
        <f t="shared" si="17"/>
        <v>0</v>
      </c>
      <c r="C61" s="73" t="str">
        <f t="shared" si="18"/>
        <v>grossisti</v>
      </c>
      <c r="D61" s="70"/>
      <c r="E61" s="70"/>
      <c r="F61" s="87">
        <f>F50*F39/1000</f>
        <v>0</v>
      </c>
      <c r="G61" s="87">
        <f>G50*G39/1000</f>
        <v>0</v>
      </c>
      <c r="H61" s="87">
        <f>H50*H39/1000</f>
        <v>0</v>
      </c>
      <c r="I61" s="87">
        <f>I50*I39/1000</f>
        <v>0</v>
      </c>
      <c r="J61" s="86">
        <f t="shared" si="20"/>
        <v>0</v>
      </c>
      <c r="K61" s="86">
        <f t="shared" si="21"/>
        <v>0</v>
      </c>
      <c r="L61" s="86">
        <f t="shared" si="22"/>
        <v>0</v>
      </c>
    </row>
    <row r="62" spans="2:12" ht="11.25">
      <c r="B62" s="79">
        <f t="shared" si="17"/>
        <v>0</v>
      </c>
      <c r="C62" s="73" t="str">
        <f t="shared" si="18"/>
        <v>dett A</v>
      </c>
      <c r="D62" s="70"/>
      <c r="E62" s="70"/>
      <c r="F62" s="70"/>
      <c r="G62" s="87"/>
      <c r="H62" s="87"/>
      <c r="I62" s="87">
        <f>I51*I40/1000</f>
        <v>0</v>
      </c>
      <c r="J62" s="86">
        <f t="shared" si="20"/>
        <v>0</v>
      </c>
      <c r="K62" s="86">
        <f t="shared" si="21"/>
        <v>0</v>
      </c>
      <c r="L62" s="86">
        <f t="shared" si="22"/>
        <v>0</v>
      </c>
    </row>
    <row r="63" spans="2:12" ht="11.25">
      <c r="B63" s="79">
        <f t="shared" si="17"/>
        <v>0</v>
      </c>
      <c r="C63" s="73" t="str">
        <f t="shared" si="18"/>
        <v>dett B</v>
      </c>
      <c r="D63" s="70"/>
      <c r="E63" s="70"/>
      <c r="F63" s="70"/>
      <c r="G63" s="87"/>
      <c r="H63" s="87"/>
      <c r="I63" s="87">
        <f>I52*I41/1000</f>
        <v>0</v>
      </c>
      <c r="J63" s="86">
        <f t="shared" si="20"/>
        <v>0</v>
      </c>
      <c r="K63" s="86">
        <f t="shared" si="21"/>
        <v>0</v>
      </c>
      <c r="L63" s="86">
        <f t="shared" si="22"/>
        <v>0</v>
      </c>
    </row>
    <row r="64" spans="2:12" ht="11.25">
      <c r="B64" s="107">
        <f t="shared" si="17"/>
        <v>0</v>
      </c>
      <c r="C64" s="110" t="str">
        <f t="shared" si="18"/>
        <v>dett C</v>
      </c>
      <c r="D64" s="110"/>
      <c r="E64" s="110"/>
      <c r="F64" s="110"/>
      <c r="G64" s="111"/>
      <c r="H64" s="109"/>
      <c r="I64" s="111">
        <f>I53*I42/1000</f>
        <v>0</v>
      </c>
      <c r="J64" s="109">
        <f t="shared" si="20"/>
        <v>0</v>
      </c>
      <c r="K64" s="109">
        <f t="shared" si="21"/>
        <v>0</v>
      </c>
      <c r="L64" s="109">
        <f t="shared" si="22"/>
        <v>0</v>
      </c>
    </row>
    <row r="65" spans="2:12" ht="11.25">
      <c r="B65" s="189"/>
      <c r="C65" s="190" t="s">
        <v>57</v>
      </c>
      <c r="D65" s="191">
        <f aca="true" t="shared" si="23" ref="D65:I65">SUM(D59:D64)</f>
        <v>0</v>
      </c>
      <c r="E65" s="191">
        <f t="shared" si="23"/>
        <v>0</v>
      </c>
      <c r="F65" s="191">
        <f t="shared" si="23"/>
        <v>0</v>
      </c>
      <c r="G65" s="191">
        <f t="shared" si="23"/>
        <v>0</v>
      </c>
      <c r="H65" s="191">
        <f t="shared" si="23"/>
        <v>0</v>
      </c>
      <c r="I65" s="192">
        <f t="shared" si="23"/>
        <v>0</v>
      </c>
      <c r="J65" s="189"/>
      <c r="K65" s="177"/>
      <c r="L65" s="177"/>
    </row>
  </sheetData>
  <sheetProtection/>
  <mergeCells count="15">
    <mergeCell ref="B56:J56"/>
    <mergeCell ref="B46:B47"/>
    <mergeCell ref="B13:J13"/>
    <mergeCell ref="B34:J34"/>
    <mergeCell ref="B45:J45"/>
    <mergeCell ref="L57:L58"/>
    <mergeCell ref="B57:B58"/>
    <mergeCell ref="J14:J15"/>
    <mergeCell ref="J25:J26"/>
    <mergeCell ref="J35:J36"/>
    <mergeCell ref="J46:K46"/>
    <mergeCell ref="J57:K57"/>
    <mergeCell ref="K35:L35"/>
    <mergeCell ref="B24:J24"/>
    <mergeCell ref="B14:B15"/>
  </mergeCells>
  <printOptions/>
  <pageMargins left="0.75" right="0.75" top="1" bottom="1" header="0.5" footer="0.5"/>
  <pageSetup fitToHeight="1" fitToWidth="1" horizontalDpi="600" verticalDpi="600" orientation="portrait" scale="80" r:id="rId4"/>
  <ignoredErrors>
    <ignoredError sqref="I16:I21 D48:I53 D59:I64"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7:AC71"/>
  <sheetViews>
    <sheetView showGridLines="0" workbookViewId="0" topLeftCell="A1">
      <pane ySplit="7" topLeftCell="BM8" activePane="bottomLeft" state="frozen"/>
      <selection pane="topLeft" activeCell="A1" sqref="A1"/>
      <selection pane="bottomLeft" activeCell="A1" sqref="A1"/>
    </sheetView>
  </sheetViews>
  <sheetFormatPr defaultColWidth="9.33203125" defaultRowHeight="11.25"/>
  <cols>
    <col min="1" max="1" width="9" style="0" customWidth="1"/>
    <col min="3" max="3" width="30.83203125" style="0" customWidth="1"/>
    <col min="4" max="10" width="8.83203125" style="0" customWidth="1"/>
  </cols>
  <sheetData>
    <row r="7" spans="1:13" ht="15.75">
      <c r="A7" s="36"/>
      <c r="B7" s="163" t="s">
        <v>110</v>
      </c>
      <c r="C7" s="36"/>
      <c r="D7" s="36"/>
      <c r="E7" s="36"/>
      <c r="F7" s="36"/>
      <c r="G7" s="36"/>
      <c r="H7" s="36"/>
      <c r="I7" s="36"/>
      <c r="J7" s="36"/>
      <c r="K7" s="36"/>
      <c r="L7" s="36"/>
      <c r="M7" s="36"/>
    </row>
    <row r="9" spans="2:10" ht="11.25">
      <c r="B9" s="92" t="s">
        <v>65</v>
      </c>
      <c r="C9" s="89"/>
      <c r="D9" s="89"/>
      <c r="E9" s="89"/>
      <c r="F9" s="89"/>
      <c r="J9" s="220"/>
    </row>
    <row r="10" spans="2:12" ht="11.25">
      <c r="B10" s="92" t="s">
        <v>119</v>
      </c>
      <c r="C10" s="89"/>
      <c r="D10" s="89"/>
      <c r="E10" s="89"/>
      <c r="F10" s="89"/>
      <c r="G10" s="89"/>
      <c r="H10" s="89"/>
      <c r="J10" s="222"/>
      <c r="K10" s="117">
        <f>IF(Scenario!J10=0,0,J10/Scenario!J10)</f>
        <v>0</v>
      </c>
      <c r="L10" t="s">
        <v>70</v>
      </c>
    </row>
    <row r="11" spans="2:12" ht="11.25">
      <c r="B11" s="156" t="s">
        <v>98</v>
      </c>
      <c r="C11" s="90"/>
      <c r="D11" s="90"/>
      <c r="E11" s="90"/>
      <c r="F11" s="90"/>
      <c r="G11" s="90"/>
      <c r="H11" s="90"/>
      <c r="J11" s="83">
        <f>IF(I43=0,0,(I43-J37)/I43)</f>
        <v>0</v>
      </c>
      <c r="K11" s="112">
        <f>IF(Scenario!J11=0,0,(J11-Scenario!J11)/Scenario!J11)</f>
        <v>0</v>
      </c>
      <c r="L11" t="s">
        <v>69</v>
      </c>
    </row>
    <row r="12" spans="2:11" ht="11.25">
      <c r="B12" s="8"/>
      <c r="C12" s="8"/>
      <c r="D12" s="8"/>
      <c r="E12" s="8"/>
      <c r="F12" s="8"/>
      <c r="G12" s="8"/>
      <c r="H12" s="8"/>
      <c r="I12" s="8"/>
      <c r="J12" s="8"/>
      <c r="K12" s="8"/>
    </row>
    <row r="13" spans="2:10" ht="11.25">
      <c r="B13" s="257" t="s">
        <v>120</v>
      </c>
      <c r="C13" s="258"/>
      <c r="D13" s="258"/>
      <c r="E13" s="258"/>
      <c r="F13" s="258"/>
      <c r="G13" s="258"/>
      <c r="H13" s="258"/>
      <c r="I13" s="258"/>
      <c r="J13" s="258"/>
    </row>
    <row r="14" spans="2:29" ht="11.25">
      <c r="B14" s="263" t="s">
        <v>121</v>
      </c>
      <c r="C14" s="216" t="s">
        <v>40</v>
      </c>
      <c r="D14" s="94" t="str">
        <f>Scenario!D14</f>
        <v>import</v>
      </c>
      <c r="E14" s="94" t="str">
        <f>Scenario!E14</f>
        <v>grossisti</v>
      </c>
      <c r="F14" s="94" t="str">
        <f>Scenario!F14</f>
        <v>dett A</v>
      </c>
      <c r="G14" s="94" t="str">
        <f>Scenario!G14</f>
        <v>dett B</v>
      </c>
      <c r="H14" s="94" t="str">
        <f>Scenario!H14</f>
        <v>dett C</v>
      </c>
      <c r="I14" s="94" t="str">
        <f>Scenario!I14</f>
        <v>cl finali</v>
      </c>
      <c r="J14" s="260" t="s">
        <v>122</v>
      </c>
      <c r="AA14" t="s">
        <v>102</v>
      </c>
      <c r="AB14" s="97">
        <f>IF(J18=0,0,E17*SUM(F18:H18)/J18)</f>
        <v>0</v>
      </c>
      <c r="AC14">
        <v>3</v>
      </c>
    </row>
    <row r="15" spans="2:29" ht="12" thickBot="1">
      <c r="B15" s="264"/>
      <c r="C15" s="208" t="s">
        <v>42</v>
      </c>
      <c r="D15" s="71"/>
      <c r="E15" s="71"/>
      <c r="F15" s="71"/>
      <c r="G15" s="8"/>
      <c r="H15" s="8"/>
      <c r="I15" s="71"/>
      <c r="J15" s="251"/>
      <c r="AA15" t="s">
        <v>79</v>
      </c>
      <c r="AB15" s="97">
        <f>IF(J18=0,0,E16*SUM(F18:H18)/J18)</f>
        <v>0</v>
      </c>
      <c r="AC15">
        <v>2</v>
      </c>
    </row>
    <row r="16" spans="2:29" ht="12" thickBot="1">
      <c r="B16" s="202">
        <v>1</v>
      </c>
      <c r="C16" s="73" t="s">
        <v>64</v>
      </c>
      <c r="D16" s="201"/>
      <c r="E16" s="223"/>
      <c r="F16" s="223"/>
      <c r="G16" s="223"/>
      <c r="H16" s="223"/>
      <c r="I16" s="274">
        <f aca="true" t="shared" si="0" ref="I16:I21">IF(SUM(D16:H16)&gt;J16,"error",J16-SUM(D16:H16))</f>
        <v>1</v>
      </c>
      <c r="J16" s="273">
        <v>1</v>
      </c>
      <c r="AA16" t="s">
        <v>101</v>
      </c>
      <c r="AB16" s="97">
        <f>IF(J17=0,0,D16*SUM(F17:H17)/J17)</f>
        <v>0</v>
      </c>
      <c r="AC16">
        <v>2</v>
      </c>
    </row>
    <row r="17" spans="2:29" ht="11.25">
      <c r="B17" s="220"/>
      <c r="C17" s="73" t="str">
        <f>Scenario!C17</f>
        <v>import</v>
      </c>
      <c r="D17" s="69"/>
      <c r="E17" s="74"/>
      <c r="F17" s="74"/>
      <c r="G17" s="74"/>
      <c r="H17" s="74"/>
      <c r="I17" s="115">
        <f t="shared" si="0"/>
        <v>0</v>
      </c>
      <c r="J17" s="77">
        <f>D22</f>
        <v>0</v>
      </c>
      <c r="AA17" t="s">
        <v>100</v>
      </c>
      <c r="AB17" s="97">
        <f>IF(J18=0,0,E17*I18/J18)</f>
        <v>0</v>
      </c>
      <c r="AC17">
        <v>2</v>
      </c>
    </row>
    <row r="18" spans="2:29" ht="11.25">
      <c r="B18" s="220"/>
      <c r="C18" s="73" t="str">
        <f>Scenario!C18</f>
        <v>grossisti</v>
      </c>
      <c r="D18" s="69"/>
      <c r="E18" s="69"/>
      <c r="F18" s="74"/>
      <c r="G18" s="74"/>
      <c r="H18" s="74"/>
      <c r="I18" s="115">
        <f t="shared" si="0"/>
        <v>0</v>
      </c>
      <c r="J18" s="77">
        <f>E22</f>
        <v>0</v>
      </c>
      <c r="AA18" t="s">
        <v>78</v>
      </c>
      <c r="AB18" s="97">
        <f>IF(SUM(J19:J21)=0,0,F16*SUM(I19:I21)/SUM(J19:J21))</f>
        <v>0</v>
      </c>
      <c r="AC18">
        <v>1</v>
      </c>
    </row>
    <row r="19" spans="2:29" ht="11.25">
      <c r="B19" s="220"/>
      <c r="C19" s="73" t="str">
        <f>Scenario!C19</f>
        <v>dett A</v>
      </c>
      <c r="D19" s="69"/>
      <c r="E19" s="69"/>
      <c r="F19" s="69"/>
      <c r="G19" s="69"/>
      <c r="H19" s="69"/>
      <c r="I19" s="115">
        <f t="shared" si="0"/>
        <v>0</v>
      </c>
      <c r="J19" s="77">
        <f>F22</f>
        <v>0</v>
      </c>
      <c r="AA19" t="s">
        <v>77</v>
      </c>
      <c r="AB19" s="97">
        <f>IF(J18=0,0,E16*I18/J18)</f>
        <v>0</v>
      </c>
      <c r="AC19">
        <v>1</v>
      </c>
    </row>
    <row r="20" spans="2:29" ht="11.25">
      <c r="B20" s="220"/>
      <c r="C20" s="73" t="str">
        <f>Scenario!C20</f>
        <v>dett B</v>
      </c>
      <c r="D20" s="69"/>
      <c r="E20" s="69"/>
      <c r="F20" s="69"/>
      <c r="G20" s="95"/>
      <c r="H20" s="69"/>
      <c r="I20" s="115">
        <f t="shared" si="0"/>
        <v>0</v>
      </c>
      <c r="J20" s="77">
        <f>G22</f>
        <v>0</v>
      </c>
      <c r="AA20" t="s">
        <v>99</v>
      </c>
      <c r="AB20" s="97">
        <f>IF(J17=0,0,D16*I17/J17)</f>
        <v>0</v>
      </c>
      <c r="AC20">
        <v>1</v>
      </c>
    </row>
    <row r="21" spans="2:29" ht="11.25">
      <c r="B21" s="224"/>
      <c r="C21" s="99" t="str">
        <f>Scenario!C21</f>
        <v>dett C</v>
      </c>
      <c r="D21" s="99"/>
      <c r="E21" s="99"/>
      <c r="F21" s="99"/>
      <c r="G21" s="4"/>
      <c r="H21" s="4"/>
      <c r="I21" s="116">
        <f t="shared" si="0"/>
        <v>0</v>
      </c>
      <c r="J21" s="103">
        <f>H22</f>
        <v>0</v>
      </c>
      <c r="AA21" t="s">
        <v>76</v>
      </c>
      <c r="AB21" s="97">
        <f>I16</f>
        <v>1</v>
      </c>
      <c r="AC21">
        <v>0</v>
      </c>
    </row>
    <row r="22" spans="2:29" ht="11.25">
      <c r="B22" s="203">
        <f>SUM(B17:B21)</f>
        <v>0</v>
      </c>
      <c r="C22" s="198" t="s">
        <v>44</v>
      </c>
      <c r="D22" s="199">
        <f>SUM(D16:D19)</f>
        <v>0</v>
      </c>
      <c r="E22" s="199">
        <f>SUM(E16:E19)</f>
        <v>0</v>
      </c>
      <c r="F22" s="199">
        <f>SUM(F16:F19)</f>
        <v>0</v>
      </c>
      <c r="G22" s="199">
        <f>SUM(G16:G19)</f>
        <v>0</v>
      </c>
      <c r="H22" s="199">
        <f>SUM(H16:H19)</f>
        <v>0</v>
      </c>
      <c r="I22" s="200">
        <f>SUM(I16:I21)</f>
        <v>1</v>
      </c>
      <c r="J22" s="189"/>
      <c r="K22" s="68"/>
      <c r="AA22" s="68"/>
      <c r="AB22" s="97">
        <f>SUM(AB14:AB21)</f>
        <v>1</v>
      </c>
      <c r="AC22" s="158">
        <f>SUMPRODUCT(AB14:AB21,AC14:AC21)</f>
        <v>0</v>
      </c>
    </row>
    <row r="23" spans="2:12" ht="11.25">
      <c r="B23" s="68"/>
      <c r="C23" s="68"/>
      <c r="D23" s="68"/>
      <c r="E23" s="68"/>
      <c r="F23" s="68"/>
      <c r="G23" s="68"/>
      <c r="H23" s="68"/>
      <c r="I23" s="8"/>
      <c r="J23" s="8"/>
      <c r="K23" s="68"/>
      <c r="L23" s="68"/>
    </row>
    <row r="24" spans="2:12" ht="11.25">
      <c r="B24" s="258" t="s">
        <v>66</v>
      </c>
      <c r="C24" s="258"/>
      <c r="D24" s="258"/>
      <c r="E24" s="258"/>
      <c r="F24" s="258"/>
      <c r="G24" s="258"/>
      <c r="H24" s="258"/>
      <c r="I24" s="258"/>
      <c r="J24" s="258"/>
      <c r="K24" s="205"/>
      <c r="L24" s="68"/>
    </row>
    <row r="25" spans="2:12" ht="11.25">
      <c r="B25" s="68"/>
      <c r="C25" s="93" t="s">
        <v>40</v>
      </c>
      <c r="D25" s="94" t="str">
        <f>Scenario!D14</f>
        <v>import</v>
      </c>
      <c r="E25" s="94" t="str">
        <f>Scenario!E14</f>
        <v>grossisti</v>
      </c>
      <c r="F25" s="94" t="str">
        <f>Scenario!F14</f>
        <v>dett A</v>
      </c>
      <c r="G25" s="94" t="str">
        <f>Scenario!G14</f>
        <v>dett B</v>
      </c>
      <c r="H25" s="94" t="str">
        <f>Scenario!H14</f>
        <v>dett C</v>
      </c>
      <c r="I25" s="94" t="str">
        <f>Scenario!I14</f>
        <v>cl finali</v>
      </c>
      <c r="J25" s="261" t="s">
        <v>123</v>
      </c>
      <c r="K25" s="261" t="s">
        <v>124</v>
      </c>
      <c r="L25" s="68"/>
    </row>
    <row r="26" spans="2:12" ht="11.25">
      <c r="B26" s="213" t="s">
        <v>42</v>
      </c>
      <c r="C26" s="4"/>
      <c r="D26" s="209"/>
      <c r="E26" s="209"/>
      <c r="F26" s="209"/>
      <c r="G26" s="4"/>
      <c r="H26" s="4"/>
      <c r="I26" s="209"/>
      <c r="J26" s="251" t="s">
        <v>68</v>
      </c>
      <c r="K26" s="251"/>
      <c r="L26" s="68"/>
    </row>
    <row r="27" spans="3:12" ht="12" thickBot="1">
      <c r="C27" s="73" t="s">
        <v>64</v>
      </c>
      <c r="D27" s="214"/>
      <c r="E27" s="225"/>
      <c r="F27" s="225"/>
      <c r="G27" s="225"/>
      <c r="H27" s="225"/>
      <c r="I27" s="215"/>
      <c r="J27" s="97">
        <f aca="true" t="shared" si="1" ref="J27:J32">IF(J16=0,0,SUMPRODUCT(D27:I27,D16:I16)/J16)</f>
        <v>0</v>
      </c>
      <c r="K27" s="112">
        <f>IF(Scenario!J27=0,0,(J27-Scenario!J27)/Scenario!J27)</f>
        <v>0</v>
      </c>
      <c r="L27" s="68"/>
    </row>
    <row r="28" spans="3:12" ht="11.25">
      <c r="C28" s="73" t="str">
        <f>Scenario!C17</f>
        <v>import</v>
      </c>
      <c r="D28" s="69"/>
      <c r="E28" s="74"/>
      <c r="F28" s="74"/>
      <c r="G28" s="74"/>
      <c r="H28" s="74"/>
      <c r="I28" s="74"/>
      <c r="J28" s="97">
        <f t="shared" si="1"/>
        <v>0</v>
      </c>
      <c r="K28" s="112">
        <f>IF(Scenario!J28=0,0,(J28-Scenario!J28)/Scenario!J28)</f>
        <v>0</v>
      </c>
      <c r="L28" s="68"/>
    </row>
    <row r="29" spans="3:12" ht="11.25">
      <c r="C29" s="73" t="str">
        <f>Scenario!C18</f>
        <v>grossisti</v>
      </c>
      <c r="D29" s="69"/>
      <c r="E29" s="69"/>
      <c r="F29" s="74"/>
      <c r="G29" s="74"/>
      <c r="H29" s="74"/>
      <c r="I29" s="74"/>
      <c r="J29" s="97">
        <f t="shared" si="1"/>
        <v>0</v>
      </c>
      <c r="K29" s="112">
        <f>IF(Scenario!J29=0,0,(J29-Scenario!J29)/Scenario!J29)</f>
        <v>0</v>
      </c>
      <c r="L29" s="68"/>
    </row>
    <row r="30" spans="3:12" ht="11.25">
      <c r="C30" s="73" t="str">
        <f>Scenario!C19</f>
        <v>dett A</v>
      </c>
      <c r="D30" s="69"/>
      <c r="E30" s="69"/>
      <c r="F30" s="69"/>
      <c r="G30" s="69"/>
      <c r="H30" s="69"/>
      <c r="I30" s="74"/>
      <c r="J30" s="97">
        <f t="shared" si="1"/>
        <v>0</v>
      </c>
      <c r="K30" s="112">
        <f>IF(Scenario!J30=0,0,(J30-Scenario!J30)/Scenario!J30)</f>
        <v>0</v>
      </c>
      <c r="L30" s="68"/>
    </row>
    <row r="31" spans="3:12" ht="11.25">
      <c r="C31" s="73" t="str">
        <f>Scenario!C20</f>
        <v>dett B</v>
      </c>
      <c r="D31" s="69"/>
      <c r="E31" s="69"/>
      <c r="F31" s="69"/>
      <c r="G31" s="34"/>
      <c r="H31" s="69"/>
      <c r="I31" s="74"/>
      <c r="J31" s="97">
        <f t="shared" si="1"/>
        <v>0</v>
      </c>
      <c r="K31" s="112">
        <f>IF(Scenario!J31=0,0,(J31-Scenario!J31)/Scenario!J31)</f>
        <v>0</v>
      </c>
      <c r="L31" s="68"/>
    </row>
    <row r="32" spans="2:12" ht="11.25">
      <c r="B32" s="4"/>
      <c r="C32" s="99" t="str">
        <f>Scenario!C21</f>
        <v>dett C</v>
      </c>
      <c r="D32" s="99"/>
      <c r="E32" s="99"/>
      <c r="F32" s="99"/>
      <c r="G32" s="4"/>
      <c r="H32" s="4"/>
      <c r="I32" s="100"/>
      <c r="J32" s="101">
        <f t="shared" si="1"/>
        <v>0</v>
      </c>
      <c r="K32" s="204">
        <f>IF(Scenario!J32=0,0,(J32-Scenario!J32)/Scenario!J32)</f>
        <v>0</v>
      </c>
      <c r="L32" s="68"/>
    </row>
    <row r="33" spans="3:12" ht="11.25">
      <c r="C33" s="73"/>
      <c r="D33" s="69"/>
      <c r="E33" s="69"/>
      <c r="F33" s="69"/>
      <c r="I33" s="68"/>
      <c r="K33" s="68"/>
      <c r="L33" s="68"/>
    </row>
    <row r="34" spans="2:12" ht="11.25">
      <c r="B34" s="258" t="s">
        <v>67</v>
      </c>
      <c r="C34" s="258"/>
      <c r="D34" s="258"/>
      <c r="E34" s="258"/>
      <c r="F34" s="258"/>
      <c r="G34" s="258"/>
      <c r="H34" s="258"/>
      <c r="I34" s="258"/>
      <c r="J34" s="258"/>
      <c r="K34" s="175"/>
      <c r="L34" s="175"/>
    </row>
    <row r="35" spans="2:12" ht="11.25" customHeight="1">
      <c r="B35" s="211"/>
      <c r="C35" s="206" t="s">
        <v>46</v>
      </c>
      <c r="D35" s="212" t="str">
        <f>Scenario!D14</f>
        <v>import</v>
      </c>
      <c r="E35" s="212" t="str">
        <f>Scenario!E14</f>
        <v>grossisti</v>
      </c>
      <c r="F35" s="212" t="str">
        <f>Scenario!F14</f>
        <v>dett A</v>
      </c>
      <c r="G35" s="212" t="str">
        <f>Scenario!G14</f>
        <v>dett B</v>
      </c>
      <c r="H35" s="212" t="str">
        <f>Scenario!H14</f>
        <v>dett C</v>
      </c>
      <c r="I35" s="212" t="str">
        <f>Scenario!I14</f>
        <v>cl finali</v>
      </c>
      <c r="J35" s="252" t="s">
        <v>123</v>
      </c>
      <c r="K35" s="256" t="s">
        <v>125</v>
      </c>
      <c r="L35" s="262"/>
    </row>
    <row r="36" spans="2:12" ht="11.25" customHeight="1">
      <c r="B36" s="213" t="s">
        <v>47</v>
      </c>
      <c r="C36" s="209"/>
      <c r="D36" s="209"/>
      <c r="E36" s="209"/>
      <c r="F36" s="209"/>
      <c r="G36" s="209"/>
      <c r="H36" s="4"/>
      <c r="I36" s="4"/>
      <c r="J36" s="251" t="s">
        <v>68</v>
      </c>
      <c r="K36" s="210" t="s">
        <v>48</v>
      </c>
      <c r="L36" s="210" t="s">
        <v>49</v>
      </c>
    </row>
    <row r="37" spans="3:12" ht="11.25">
      <c r="C37" s="73" t="s">
        <v>64</v>
      </c>
      <c r="D37" s="80">
        <f aca="true" t="shared" si="2" ref="D37:I37">IF(D16=0,0,$J$9*(1+D27))</f>
        <v>0</v>
      </c>
      <c r="E37" s="80">
        <f t="shared" si="2"/>
        <v>0</v>
      </c>
      <c r="F37" s="80">
        <f t="shared" si="2"/>
        <v>0</v>
      </c>
      <c r="G37" s="80">
        <f t="shared" si="2"/>
        <v>0</v>
      </c>
      <c r="H37" s="80">
        <f t="shared" si="2"/>
        <v>0</v>
      </c>
      <c r="I37" s="80">
        <f t="shared" si="2"/>
        <v>0</v>
      </c>
      <c r="J37" s="80">
        <f aca="true" t="shared" si="3" ref="J37:J42">IF(J16=0,0,SUMPRODUCT(D16:I16,D37:I37)/J16)</f>
        <v>0</v>
      </c>
      <c r="K37" s="81">
        <f>IF(J37=0,0,(J37-J9)/J37)</f>
        <v>0</v>
      </c>
      <c r="L37" s="82">
        <f aca="true" t="shared" si="4" ref="L37:L42">K37*J37</f>
        <v>0</v>
      </c>
    </row>
    <row r="38" spans="3:12" ht="11.25">
      <c r="C38" s="73" t="str">
        <f>Scenario!C17</f>
        <v>import</v>
      </c>
      <c r="D38" s="69"/>
      <c r="E38" s="80">
        <f>IF(E17=0,0,$D$43*(1+E28))</f>
        <v>0</v>
      </c>
      <c r="F38" s="80">
        <f>IF(F17=0,0,$D$43*(1+F28))</f>
        <v>0</v>
      </c>
      <c r="G38" s="80">
        <f>IF(G17=0,0,$D$43*(1+G28))</f>
        <v>0</v>
      </c>
      <c r="H38" s="80">
        <f>IF(H17=0,0,$D$43*(1+H28))</f>
        <v>0</v>
      </c>
      <c r="I38" s="80">
        <f>IF(I17=0,0,$D$43*(1+I28))</f>
        <v>0</v>
      </c>
      <c r="J38" s="80">
        <f t="shared" si="3"/>
        <v>0</v>
      </c>
      <c r="K38" s="81">
        <f>IF(J38=0,0,(J38-D43)/J38)</f>
        <v>0</v>
      </c>
      <c r="L38" s="82">
        <f t="shared" si="4"/>
        <v>0</v>
      </c>
    </row>
    <row r="39" spans="3:12" ht="11.25">
      <c r="C39" s="73" t="str">
        <f>Scenario!C18</f>
        <v>grossisti</v>
      </c>
      <c r="D39" s="69"/>
      <c r="E39" s="69"/>
      <c r="F39" s="80">
        <f>IF(F18=0,0,$E$43*(1+F29))</f>
        <v>0</v>
      </c>
      <c r="G39" s="80">
        <f>IF(G18=0,0,$E$43*(1+G29))</f>
        <v>0</v>
      </c>
      <c r="H39" s="80">
        <f>IF(H18=0,0,$E$43*(1+H29))</f>
        <v>0</v>
      </c>
      <c r="I39" s="80">
        <f>IF(I18=0,0,$E$43*(1+I29))</f>
        <v>0</v>
      </c>
      <c r="J39" s="80">
        <f t="shared" si="3"/>
        <v>0</v>
      </c>
      <c r="K39" s="81">
        <f>IF(J39=0,0,(J39-E43)/J39)</f>
        <v>0</v>
      </c>
      <c r="L39" s="82">
        <f t="shared" si="4"/>
        <v>0</v>
      </c>
    </row>
    <row r="40" spans="3:12" ht="11.25">
      <c r="C40" s="73" t="str">
        <f>Scenario!C19</f>
        <v>dett A</v>
      </c>
      <c r="D40" s="69"/>
      <c r="E40" s="69"/>
      <c r="F40" s="69"/>
      <c r="G40" s="80"/>
      <c r="H40" s="80"/>
      <c r="I40" s="80">
        <f>IF(I19=0,0,$F$43*(1+I30))</f>
        <v>0</v>
      </c>
      <c r="J40" s="80">
        <f t="shared" si="3"/>
        <v>0</v>
      </c>
      <c r="K40" s="81">
        <f>IF(J40=0,0,(J40-F43)/J40)</f>
        <v>0</v>
      </c>
      <c r="L40" s="82">
        <f t="shared" si="4"/>
        <v>0</v>
      </c>
    </row>
    <row r="41" spans="3:12" ht="11.25">
      <c r="C41" s="73" t="str">
        <f>Scenario!C20</f>
        <v>dett B</v>
      </c>
      <c r="D41" s="69"/>
      <c r="E41" s="69"/>
      <c r="F41" s="69"/>
      <c r="G41" s="80"/>
      <c r="H41" s="80"/>
      <c r="I41" s="80">
        <f>IF(I20=0,0,$G$43*(1+I31))</f>
        <v>0</v>
      </c>
      <c r="J41" s="80">
        <f t="shared" si="3"/>
        <v>0</v>
      </c>
      <c r="K41" s="81">
        <f>IF(J41=0,0,(J41-G43)/J41)</f>
        <v>0</v>
      </c>
      <c r="L41" s="82">
        <f t="shared" si="4"/>
        <v>0</v>
      </c>
    </row>
    <row r="42" spans="2:12" ht="11.25">
      <c r="B42" s="4"/>
      <c r="C42" s="99" t="str">
        <f>Scenario!C21</f>
        <v>dett C</v>
      </c>
      <c r="D42" s="99"/>
      <c r="E42" s="99"/>
      <c r="F42" s="99"/>
      <c r="G42" s="104"/>
      <c r="H42" s="104"/>
      <c r="I42" s="104">
        <f>IF(I21=0,0,$H$43*(1+I32))</f>
        <v>0</v>
      </c>
      <c r="J42" s="104">
        <f t="shared" si="3"/>
        <v>0</v>
      </c>
      <c r="K42" s="105">
        <f>IF(J42=0,0,(J42-H43)/J42)</f>
        <v>0</v>
      </c>
      <c r="L42" s="106">
        <f t="shared" si="4"/>
        <v>0</v>
      </c>
    </row>
    <row r="43" spans="2:12" ht="11.25">
      <c r="B43" s="177"/>
      <c r="C43" s="196" t="s">
        <v>50</v>
      </c>
      <c r="D43" s="197">
        <f aca="true" t="shared" si="5" ref="D43:I43">IF(D22=0,0,SUMPRODUCT(D37:D42,D16:D21)/D22)</f>
        <v>0</v>
      </c>
      <c r="E43" s="197">
        <f t="shared" si="5"/>
        <v>0</v>
      </c>
      <c r="F43" s="197">
        <f t="shared" si="5"/>
        <v>0</v>
      </c>
      <c r="G43" s="197">
        <f t="shared" si="5"/>
        <v>0</v>
      </c>
      <c r="H43" s="197">
        <f t="shared" si="5"/>
        <v>0</v>
      </c>
      <c r="I43" s="197">
        <f t="shared" si="5"/>
        <v>0</v>
      </c>
      <c r="J43" s="189"/>
      <c r="K43" s="177"/>
      <c r="L43" s="177"/>
    </row>
    <row r="44" spans="2:10" ht="11.25">
      <c r="B44" s="68"/>
      <c r="C44" s="68"/>
      <c r="D44" s="68"/>
      <c r="E44" s="68"/>
      <c r="F44" s="68"/>
      <c r="G44" s="68"/>
      <c r="H44" s="68"/>
      <c r="I44" s="68"/>
      <c r="J44" s="68"/>
    </row>
    <row r="45" spans="2:12" ht="11.25">
      <c r="B45" s="258" t="s">
        <v>59</v>
      </c>
      <c r="C45" s="258"/>
      <c r="D45" s="258"/>
      <c r="E45" s="258"/>
      <c r="F45" s="258"/>
      <c r="G45" s="258"/>
      <c r="H45" s="258"/>
      <c r="I45" s="258"/>
      <c r="J45" s="258"/>
      <c r="K45" s="176"/>
      <c r="L45" s="96"/>
    </row>
    <row r="46" spans="2:12" ht="11.25">
      <c r="B46" s="248" t="s">
        <v>121</v>
      </c>
      <c r="C46" s="206" t="s">
        <v>40</v>
      </c>
      <c r="D46" s="207" t="str">
        <f>Scenario!D14</f>
        <v>import</v>
      </c>
      <c r="E46" s="207" t="str">
        <f>Scenario!E14</f>
        <v>grossisti</v>
      </c>
      <c r="F46" s="207" t="str">
        <f>Scenario!F14</f>
        <v>dett A</v>
      </c>
      <c r="G46" s="207" t="str">
        <f>Scenario!G14</f>
        <v>dett B</v>
      </c>
      <c r="H46" s="207" t="str">
        <f>Scenario!H14</f>
        <v>dett C</v>
      </c>
      <c r="I46" s="207" t="str">
        <f>Scenario!I14</f>
        <v>cl finali</v>
      </c>
      <c r="J46" s="254" t="s">
        <v>126</v>
      </c>
      <c r="K46" s="254"/>
      <c r="L46" s="68"/>
    </row>
    <row r="47" spans="2:12" ht="11.25">
      <c r="B47" s="249"/>
      <c r="C47" s="208" t="s">
        <v>42</v>
      </c>
      <c r="D47" s="209"/>
      <c r="E47" s="209"/>
      <c r="F47" s="209"/>
      <c r="G47" s="4"/>
      <c r="H47" s="4"/>
      <c r="I47" s="209"/>
      <c r="J47" s="218" t="s">
        <v>127</v>
      </c>
      <c r="K47" s="217" t="s">
        <v>128</v>
      </c>
      <c r="L47" s="68"/>
    </row>
    <row r="48" spans="2:12" ht="11.25">
      <c r="B48" s="79">
        <f aca="true" t="shared" si="6" ref="B48:B53">B16</f>
        <v>1</v>
      </c>
      <c r="C48" s="73" t="s">
        <v>64</v>
      </c>
      <c r="D48" s="119">
        <f aca="true" t="shared" si="7" ref="D48:I48">$J$10*D16</f>
        <v>0</v>
      </c>
      <c r="E48" s="119">
        <f t="shared" si="7"/>
        <v>0</v>
      </c>
      <c r="F48" s="119">
        <f t="shared" si="7"/>
        <v>0</v>
      </c>
      <c r="G48" s="119">
        <f t="shared" si="7"/>
        <v>0</v>
      </c>
      <c r="H48" s="119">
        <f t="shared" si="7"/>
        <v>0</v>
      </c>
      <c r="I48" s="119">
        <f t="shared" si="7"/>
        <v>0</v>
      </c>
      <c r="J48" s="121">
        <f aca="true" t="shared" si="8" ref="J48:J53">SUM(D48:I48)</f>
        <v>0</v>
      </c>
      <c r="K48" s="86">
        <f aca="true" t="shared" si="9" ref="K48:K53">IF(B48=0,0,J48/B48)</f>
        <v>0</v>
      </c>
      <c r="L48" s="68"/>
    </row>
    <row r="49" spans="2:12" ht="11.25">
      <c r="B49" s="79">
        <f t="shared" si="6"/>
        <v>0</v>
      </c>
      <c r="C49" s="73" t="str">
        <f>Scenario!C17</f>
        <v>import</v>
      </c>
      <c r="D49" s="120"/>
      <c r="E49" s="119">
        <f>$J$10*E17</f>
        <v>0</v>
      </c>
      <c r="F49" s="119">
        <f>$J$10*F17</f>
        <v>0</v>
      </c>
      <c r="G49" s="119">
        <f>$J$10*G17</f>
        <v>0</v>
      </c>
      <c r="H49" s="119">
        <f>$J$10*H17</f>
        <v>0</v>
      </c>
      <c r="I49" s="119">
        <f>$J$10*I17</f>
        <v>0</v>
      </c>
      <c r="J49" s="121">
        <f t="shared" si="8"/>
        <v>0</v>
      </c>
      <c r="K49" s="86">
        <f t="shared" si="9"/>
        <v>0</v>
      </c>
      <c r="L49" s="68"/>
    </row>
    <row r="50" spans="2:12" ht="11.25">
      <c r="B50" s="79">
        <f t="shared" si="6"/>
        <v>0</v>
      </c>
      <c r="C50" s="73" t="str">
        <f>Scenario!C18</f>
        <v>grossisti</v>
      </c>
      <c r="D50" s="120"/>
      <c r="E50" s="120"/>
      <c r="F50" s="119">
        <f>$J$10*F18</f>
        <v>0</v>
      </c>
      <c r="G50" s="119">
        <f>$J$10*G18</f>
        <v>0</v>
      </c>
      <c r="H50" s="119">
        <f>$J$10*H18</f>
        <v>0</v>
      </c>
      <c r="I50" s="119">
        <f>$J$10*I18</f>
        <v>0</v>
      </c>
      <c r="J50" s="121">
        <f t="shared" si="8"/>
        <v>0</v>
      </c>
      <c r="K50" s="86">
        <f t="shared" si="9"/>
        <v>0</v>
      </c>
      <c r="L50" s="68"/>
    </row>
    <row r="51" spans="2:12" ht="11.25">
      <c r="B51" s="79">
        <f t="shared" si="6"/>
        <v>0</v>
      </c>
      <c r="C51" s="73" t="str">
        <f>Scenario!C19</f>
        <v>dett A</v>
      </c>
      <c r="D51" s="120"/>
      <c r="E51" s="120"/>
      <c r="F51" s="120"/>
      <c r="G51" s="119"/>
      <c r="H51" s="119"/>
      <c r="I51" s="119">
        <f>$J$10*I19</f>
        <v>0</v>
      </c>
      <c r="J51" s="121">
        <f t="shared" si="8"/>
        <v>0</v>
      </c>
      <c r="K51" s="86">
        <f t="shared" si="9"/>
        <v>0</v>
      </c>
      <c r="L51" s="68"/>
    </row>
    <row r="52" spans="2:12" ht="11.25">
      <c r="B52" s="79">
        <f t="shared" si="6"/>
        <v>0</v>
      </c>
      <c r="C52" s="73" t="str">
        <f>Scenario!C20</f>
        <v>dett B</v>
      </c>
      <c r="D52" s="120"/>
      <c r="E52" s="120"/>
      <c r="F52" s="120"/>
      <c r="G52" s="122"/>
      <c r="H52" s="119"/>
      <c r="I52" s="119">
        <f>$J$10*I20</f>
        <v>0</v>
      </c>
      <c r="J52" s="121">
        <f t="shared" si="8"/>
        <v>0</v>
      </c>
      <c r="K52" s="86">
        <f t="shared" si="9"/>
        <v>0</v>
      </c>
      <c r="L52" s="68"/>
    </row>
    <row r="53" spans="2:12" ht="11.25">
      <c r="B53" s="107">
        <f t="shared" si="6"/>
        <v>0</v>
      </c>
      <c r="C53" s="99" t="str">
        <f>Scenario!C21</f>
        <v>dett C</v>
      </c>
      <c r="D53" s="123"/>
      <c r="E53" s="123"/>
      <c r="F53" s="123"/>
      <c r="G53" s="124"/>
      <c r="H53" s="124"/>
      <c r="I53" s="125">
        <f>$J$10*I21</f>
        <v>0</v>
      </c>
      <c r="J53" s="126">
        <f t="shared" si="8"/>
        <v>0</v>
      </c>
      <c r="K53" s="109">
        <f t="shared" si="9"/>
        <v>0</v>
      </c>
      <c r="L53" s="68"/>
    </row>
    <row r="54" spans="2:12" ht="11.25">
      <c r="B54" s="189"/>
      <c r="C54" s="193" t="s">
        <v>52</v>
      </c>
      <c r="D54" s="194">
        <f aca="true" t="shared" si="10" ref="D54:I54">SUM(D48:D53)</f>
        <v>0</v>
      </c>
      <c r="E54" s="194">
        <f t="shared" si="10"/>
        <v>0</v>
      </c>
      <c r="F54" s="194">
        <f t="shared" si="10"/>
        <v>0</v>
      </c>
      <c r="G54" s="177">
        <f t="shared" si="10"/>
        <v>0</v>
      </c>
      <c r="H54" s="177">
        <f t="shared" si="10"/>
        <v>0</v>
      </c>
      <c r="I54" s="195">
        <f t="shared" si="10"/>
        <v>0</v>
      </c>
      <c r="J54" s="189"/>
      <c r="K54" s="189"/>
      <c r="L54" s="68"/>
    </row>
    <row r="55" spans="4:12" ht="11.25">
      <c r="D55" s="68"/>
      <c r="E55" s="68"/>
      <c r="F55" s="68"/>
      <c r="G55" s="68"/>
      <c r="H55" s="68"/>
      <c r="I55" s="68"/>
      <c r="J55" s="68"/>
      <c r="K55" s="68"/>
      <c r="L55" s="68"/>
    </row>
    <row r="56" spans="2:12" ht="11.25">
      <c r="B56" s="258" t="s">
        <v>53</v>
      </c>
      <c r="C56" s="258"/>
      <c r="D56" s="258"/>
      <c r="E56" s="258"/>
      <c r="F56" s="258"/>
      <c r="G56" s="258"/>
      <c r="H56" s="258"/>
      <c r="I56" s="258"/>
      <c r="J56" s="258"/>
      <c r="K56" s="176"/>
      <c r="L56" s="176"/>
    </row>
    <row r="57" spans="2:12" ht="11.25">
      <c r="B57" s="248" t="s">
        <v>121</v>
      </c>
      <c r="C57" s="206" t="s">
        <v>54</v>
      </c>
      <c r="D57" s="207" t="str">
        <f>Scenario!D14</f>
        <v>import</v>
      </c>
      <c r="E57" s="207" t="str">
        <f>Scenario!E14</f>
        <v>grossisti</v>
      </c>
      <c r="F57" s="207" t="str">
        <f>Scenario!F14</f>
        <v>dett A</v>
      </c>
      <c r="G57" s="207" t="str">
        <f>Scenario!G14</f>
        <v>dett B</v>
      </c>
      <c r="H57" s="207" t="str">
        <f>Scenario!H14</f>
        <v>dett C</v>
      </c>
      <c r="I57" s="207" t="str">
        <f>Scenario!I14</f>
        <v>cl finali</v>
      </c>
      <c r="J57" s="255" t="s">
        <v>55</v>
      </c>
      <c r="K57" s="255"/>
      <c r="L57" s="246" t="s">
        <v>129</v>
      </c>
    </row>
    <row r="58" spans="2:12" ht="11.25">
      <c r="B58" s="249"/>
      <c r="C58" s="213" t="s">
        <v>56</v>
      </c>
      <c r="D58" s="209"/>
      <c r="E58" s="209"/>
      <c r="F58" s="209"/>
      <c r="G58" s="4"/>
      <c r="H58" s="4"/>
      <c r="I58" s="209"/>
      <c r="J58" s="218" t="s">
        <v>36</v>
      </c>
      <c r="K58" s="217" t="s">
        <v>128</v>
      </c>
      <c r="L58" s="247"/>
    </row>
    <row r="59" spans="2:12" ht="11.25">
      <c r="B59" s="79">
        <f aca="true" t="shared" si="11" ref="B59:B64">B48</f>
        <v>1</v>
      </c>
      <c r="C59" s="73" t="s">
        <v>64</v>
      </c>
      <c r="D59" s="87">
        <f aca="true" t="shared" si="12" ref="D59:I59">D48*D37/1000</f>
        <v>0</v>
      </c>
      <c r="E59" s="87">
        <f t="shared" si="12"/>
        <v>0</v>
      </c>
      <c r="F59" s="87">
        <f t="shared" si="12"/>
        <v>0</v>
      </c>
      <c r="G59" s="87">
        <f t="shared" si="12"/>
        <v>0</v>
      </c>
      <c r="H59" s="87">
        <f t="shared" si="12"/>
        <v>0</v>
      </c>
      <c r="I59" s="87">
        <f t="shared" si="12"/>
        <v>0</v>
      </c>
      <c r="J59" s="88">
        <f aca="true" t="shared" si="13" ref="J59:J64">SUM(D59:I59)</f>
        <v>0</v>
      </c>
      <c r="K59" s="86">
        <f aca="true" t="shared" si="14" ref="K59:K64">IF(B59=0,0,J59/B59)</f>
        <v>0</v>
      </c>
      <c r="L59" s="86">
        <f aca="true" t="shared" si="15" ref="L59:L64">K59*K37</f>
        <v>0</v>
      </c>
    </row>
    <row r="60" spans="2:12" ht="11.25">
      <c r="B60" s="79">
        <f t="shared" si="11"/>
        <v>0</v>
      </c>
      <c r="C60" s="73" t="str">
        <f>Scenario!C17</f>
        <v>import</v>
      </c>
      <c r="D60" s="70"/>
      <c r="E60" s="87">
        <f>E49*E38/1000</f>
        <v>0</v>
      </c>
      <c r="F60" s="87">
        <f>F49*F38/1000</f>
        <v>0</v>
      </c>
      <c r="G60" s="87">
        <f>G49*G38/1000</f>
        <v>0</v>
      </c>
      <c r="H60" s="87">
        <f>H49*H38/1000</f>
        <v>0</v>
      </c>
      <c r="I60" s="87">
        <f>I49*I38/1000</f>
        <v>0</v>
      </c>
      <c r="J60" s="86">
        <f t="shared" si="13"/>
        <v>0</v>
      </c>
      <c r="K60" s="86">
        <f t="shared" si="14"/>
        <v>0</v>
      </c>
      <c r="L60" s="86">
        <f t="shared" si="15"/>
        <v>0</v>
      </c>
    </row>
    <row r="61" spans="2:12" ht="11.25">
      <c r="B61" s="79">
        <f t="shared" si="11"/>
        <v>0</v>
      </c>
      <c r="C61" s="73" t="str">
        <f>Scenario!C18</f>
        <v>grossisti</v>
      </c>
      <c r="D61" s="70"/>
      <c r="E61" s="70"/>
      <c r="F61" s="87">
        <f>F50*F39/1000</f>
        <v>0</v>
      </c>
      <c r="G61" s="87">
        <f>G50*G39/1000</f>
        <v>0</v>
      </c>
      <c r="H61" s="87">
        <f>H50*H39/1000</f>
        <v>0</v>
      </c>
      <c r="I61" s="87">
        <f>I50*I39/1000</f>
        <v>0</v>
      </c>
      <c r="J61" s="86">
        <f t="shared" si="13"/>
        <v>0</v>
      </c>
      <c r="K61" s="86">
        <f t="shared" si="14"/>
        <v>0</v>
      </c>
      <c r="L61" s="86">
        <f t="shared" si="15"/>
        <v>0</v>
      </c>
    </row>
    <row r="62" spans="2:12" ht="11.25">
      <c r="B62" s="79">
        <f t="shared" si="11"/>
        <v>0</v>
      </c>
      <c r="C62" s="73" t="str">
        <f>Scenario!C19</f>
        <v>dett A</v>
      </c>
      <c r="D62" s="70"/>
      <c r="E62" s="70"/>
      <c r="F62" s="70"/>
      <c r="G62" s="87"/>
      <c r="H62" s="87"/>
      <c r="I62" s="87">
        <f>I51*I40/1000</f>
        <v>0</v>
      </c>
      <c r="J62" s="86">
        <f t="shared" si="13"/>
        <v>0</v>
      </c>
      <c r="K62" s="86">
        <f t="shared" si="14"/>
        <v>0</v>
      </c>
      <c r="L62" s="86">
        <f t="shared" si="15"/>
        <v>0</v>
      </c>
    </row>
    <row r="63" spans="2:12" ht="11.25">
      <c r="B63" s="79">
        <f t="shared" si="11"/>
        <v>0</v>
      </c>
      <c r="C63" s="73" t="str">
        <f>Scenario!C20</f>
        <v>dett B</v>
      </c>
      <c r="D63" s="70"/>
      <c r="E63" s="70"/>
      <c r="F63" s="70"/>
      <c r="G63" s="87"/>
      <c r="H63" s="87"/>
      <c r="I63" s="87">
        <f>I52*I41/1000</f>
        <v>0</v>
      </c>
      <c r="J63" s="86">
        <f t="shared" si="13"/>
        <v>0</v>
      </c>
      <c r="K63" s="86">
        <f t="shared" si="14"/>
        <v>0</v>
      </c>
      <c r="L63" s="86">
        <f t="shared" si="15"/>
        <v>0</v>
      </c>
    </row>
    <row r="64" spans="2:12" ht="11.25">
      <c r="B64" s="107">
        <f t="shared" si="11"/>
        <v>0</v>
      </c>
      <c r="C64" s="110" t="str">
        <f>Scenario!C21</f>
        <v>dett C</v>
      </c>
      <c r="D64" s="110"/>
      <c r="E64" s="110"/>
      <c r="F64" s="110"/>
      <c r="G64" s="111"/>
      <c r="H64" s="109"/>
      <c r="I64" s="111">
        <f>I53*I42/1000</f>
        <v>0</v>
      </c>
      <c r="J64" s="109">
        <f t="shared" si="13"/>
        <v>0</v>
      </c>
      <c r="K64" s="109">
        <f t="shared" si="14"/>
        <v>0</v>
      </c>
      <c r="L64" s="109">
        <f t="shared" si="15"/>
        <v>0</v>
      </c>
    </row>
    <row r="65" spans="2:12" ht="11.25">
      <c r="B65" s="189"/>
      <c r="C65" s="190" t="s">
        <v>57</v>
      </c>
      <c r="D65" s="191">
        <f aca="true" t="shared" si="16" ref="D65:I65">SUM(D59:D64)</f>
        <v>0</v>
      </c>
      <c r="E65" s="191">
        <f t="shared" si="16"/>
        <v>0</v>
      </c>
      <c r="F65" s="191">
        <f t="shared" si="16"/>
        <v>0</v>
      </c>
      <c r="G65" s="191">
        <f t="shared" si="16"/>
        <v>0</v>
      </c>
      <c r="H65" s="191">
        <f t="shared" si="16"/>
        <v>0</v>
      </c>
      <c r="I65" s="192">
        <f t="shared" si="16"/>
        <v>0</v>
      </c>
      <c r="J65" s="189"/>
      <c r="K65" s="177"/>
      <c r="L65" s="177"/>
    </row>
    <row r="71" ht="11.25">
      <c r="B71" s="1"/>
    </row>
  </sheetData>
  <sheetProtection/>
  <mergeCells count="16">
    <mergeCell ref="B46:B47"/>
    <mergeCell ref="K35:L35"/>
    <mergeCell ref="B13:J13"/>
    <mergeCell ref="B24:J24"/>
    <mergeCell ref="B34:J34"/>
    <mergeCell ref="B14:B15"/>
    <mergeCell ref="L57:L58"/>
    <mergeCell ref="B57:B58"/>
    <mergeCell ref="J14:J15"/>
    <mergeCell ref="K25:K26"/>
    <mergeCell ref="J25:J26"/>
    <mergeCell ref="J35:J36"/>
    <mergeCell ref="J46:K46"/>
    <mergeCell ref="J57:K57"/>
    <mergeCell ref="B45:J45"/>
    <mergeCell ref="B56:J56"/>
  </mergeCells>
  <printOptions/>
  <pageMargins left="0.75" right="0.75" top="1" bottom="1" header="0.5" footer="0.5"/>
  <pageSetup fitToHeight="1" fitToWidth="1" horizontalDpi="600" verticalDpi="600" orientation="portrait" paperSize="9" scale="77" r:id="rId4"/>
  <ignoredErrors>
    <ignoredError sqref="I16:I21 D48:I48 E49:I49 F50:I50 I51:I53 D59:I64" unlockedFormula="1"/>
    <ignoredError sqref="B22" formulaRange="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7:J228"/>
  <sheetViews>
    <sheetView showGridLines="0" workbookViewId="0" topLeftCell="A1">
      <pane ySplit="7" topLeftCell="BM8" activePane="bottomLeft" state="frozen"/>
      <selection pane="topLeft" activeCell="A1" sqref="A1"/>
      <selection pane="bottomLeft" activeCell="A1" sqref="A1"/>
    </sheetView>
  </sheetViews>
  <sheetFormatPr defaultColWidth="9.33203125" defaultRowHeight="11.25"/>
  <cols>
    <col min="1" max="1" width="9.16015625" style="0" customWidth="1"/>
    <col min="2" max="2" width="54.33203125" style="0" customWidth="1"/>
  </cols>
  <sheetData>
    <row r="7" spans="1:10" ht="15.75">
      <c r="A7" s="161"/>
      <c r="B7" s="161" t="s">
        <v>112</v>
      </c>
      <c r="C7" s="162"/>
      <c r="D7" s="162"/>
      <c r="E7" s="162"/>
      <c r="F7" s="162"/>
      <c r="G7" s="162"/>
      <c r="H7" s="162"/>
      <c r="I7" s="162"/>
      <c r="J7" s="161"/>
    </row>
    <row r="10" spans="2:9" ht="11.25">
      <c r="B10" s="165" t="s">
        <v>72</v>
      </c>
      <c r="C10" s="166" t="str">
        <f>Scenario!I14</f>
        <v>cl finali</v>
      </c>
      <c r="D10" s="166" t="str">
        <f>IF(Scenario!D14="","",Scenario!D14)</f>
        <v>import</v>
      </c>
      <c r="E10" s="166" t="str">
        <f>IF(Scenario!E14="","",Scenario!E14)</f>
        <v>grossisti</v>
      </c>
      <c r="F10" s="166" t="str">
        <f>IF(Scenario!F14="","",Scenario!F14)</f>
        <v>dett A</v>
      </c>
      <c r="G10" s="166" t="str">
        <f>IF(Scenario!G14="","",Scenario!G14)</f>
        <v>dett B</v>
      </c>
      <c r="H10" s="166" t="str">
        <f>IF(Scenario!H14="","",Scenario!H14)</f>
        <v>dett C</v>
      </c>
      <c r="I10" s="167" t="s">
        <v>36</v>
      </c>
    </row>
    <row r="12" ht="12" thickBot="1">
      <c r="B12" s="60" t="s">
        <v>33</v>
      </c>
    </row>
    <row r="13" spans="2:9" ht="12" thickBot="1">
      <c r="B13" s="6" t="s">
        <v>12</v>
      </c>
      <c r="C13" s="226"/>
      <c r="D13" s="20">
        <f>Scenario!B17</f>
        <v>0</v>
      </c>
      <c r="E13" s="20">
        <f>Scenario!B18</f>
        <v>0</v>
      </c>
      <c r="F13" s="20">
        <f>Scenario!B19</f>
        <v>0</v>
      </c>
      <c r="G13" s="20">
        <f>Scenario!B20</f>
        <v>0</v>
      </c>
      <c r="H13" s="20">
        <f>Scenario!B21</f>
        <v>0</v>
      </c>
      <c r="I13" s="25">
        <f>SUM(C13:H13)</f>
        <v>0</v>
      </c>
    </row>
    <row r="14" spans="2:9" ht="11.25">
      <c r="B14" s="1" t="s">
        <v>37</v>
      </c>
      <c r="C14" s="113">
        <f aca="true" t="shared" si="0" ref="C14:H14">IF(C13=0,0,C15/C13)</f>
        <v>0</v>
      </c>
      <c r="D14" s="113">
        <f t="shared" si="0"/>
        <v>0</v>
      </c>
      <c r="E14" s="113">
        <f t="shared" si="0"/>
        <v>0</v>
      </c>
      <c r="F14" s="113">
        <f t="shared" si="0"/>
        <v>0</v>
      </c>
      <c r="G14" s="113">
        <f t="shared" si="0"/>
        <v>0</v>
      </c>
      <c r="H14" s="113">
        <f t="shared" si="0"/>
        <v>0</v>
      </c>
      <c r="I14" s="114">
        <f>IF(I13=0,0,SUMPRODUCT(C14:H14,C13:H13)/I13)</f>
        <v>0</v>
      </c>
    </row>
    <row r="15" spans="2:9" ht="11.25">
      <c r="B15" s="1" t="s">
        <v>13</v>
      </c>
      <c r="C15" s="3">
        <f aca="true" t="shared" si="1" ref="C15:H15">C16*$I$15</f>
        <v>0</v>
      </c>
      <c r="D15" s="3">
        <f t="shared" si="1"/>
        <v>0</v>
      </c>
      <c r="E15" s="3">
        <f t="shared" si="1"/>
        <v>0</v>
      </c>
      <c r="F15" s="3">
        <f t="shared" si="1"/>
        <v>0</v>
      </c>
      <c r="G15" s="3">
        <f t="shared" si="1"/>
        <v>0</v>
      </c>
      <c r="H15" s="3">
        <f t="shared" si="1"/>
        <v>0</v>
      </c>
      <c r="I15" s="27">
        <f>Scenario!J10</f>
        <v>0</v>
      </c>
    </row>
    <row r="16" spans="2:9" ht="11.25">
      <c r="B16" s="4" t="s">
        <v>0</v>
      </c>
      <c r="C16" s="5">
        <f>Scenario!I16</f>
        <v>1</v>
      </c>
      <c r="D16" s="5">
        <f>Scenario!I17</f>
        <v>0</v>
      </c>
      <c r="E16" s="5">
        <f>Scenario!I18</f>
        <v>0</v>
      </c>
      <c r="F16" s="5">
        <f>Scenario!I19</f>
        <v>0</v>
      </c>
      <c r="G16" s="5">
        <f>Scenario!I20</f>
        <v>0</v>
      </c>
      <c r="H16" s="5">
        <f>Scenario!I21</f>
        <v>0</v>
      </c>
      <c r="I16" s="28">
        <f>IF($I15=0,0,I15/$I$15)</f>
        <v>0</v>
      </c>
    </row>
    <row r="17" spans="2:9" ht="11.25">
      <c r="B17" s="8"/>
      <c r="C17" s="11"/>
      <c r="D17" s="11"/>
      <c r="E17" s="11"/>
      <c r="F17" s="11"/>
      <c r="G17" s="11"/>
      <c r="H17" s="11"/>
      <c r="I17" s="61"/>
    </row>
    <row r="18" ht="11.25">
      <c r="B18" s="62" t="s">
        <v>31</v>
      </c>
    </row>
    <row r="19" spans="2:9" ht="11.25">
      <c r="B19" s="42" t="s">
        <v>14</v>
      </c>
      <c r="C19" s="6"/>
      <c r="D19" s="6"/>
      <c r="E19" s="6"/>
      <c r="F19" s="6"/>
      <c r="G19" s="6"/>
      <c r="H19" s="6"/>
      <c r="I19" s="118">
        <f>Obiettivi!K10</f>
        <v>0</v>
      </c>
    </row>
    <row r="20" spans="2:9" ht="11.25">
      <c r="B20" s="44" t="s">
        <v>15</v>
      </c>
      <c r="C20" s="4"/>
      <c r="D20" s="4"/>
      <c r="E20" s="4"/>
      <c r="F20" s="4"/>
      <c r="G20" s="4"/>
      <c r="H20" s="4"/>
      <c r="I20" s="29">
        <f>I19*I15</f>
        <v>0</v>
      </c>
    </row>
    <row r="21" spans="2:9" ht="11.25">
      <c r="B21" s="63"/>
      <c r="C21" s="8"/>
      <c r="D21" s="8"/>
      <c r="E21" s="8"/>
      <c r="F21" s="8"/>
      <c r="G21" s="8"/>
      <c r="H21" s="8"/>
      <c r="I21" s="64"/>
    </row>
    <row r="22" spans="2:9" ht="11.25">
      <c r="B22" s="65" t="s">
        <v>32</v>
      </c>
      <c r="C22" s="8"/>
      <c r="D22" s="8"/>
      <c r="E22" s="8"/>
      <c r="F22" s="8"/>
      <c r="G22" s="8"/>
      <c r="H22" s="8"/>
      <c r="I22" s="8"/>
    </row>
    <row r="23" spans="2:9" ht="11.25">
      <c r="B23" s="43" t="s">
        <v>16</v>
      </c>
      <c r="C23" s="7">
        <f>I23-SUM(D23:H23)</f>
        <v>0.19999999999999996</v>
      </c>
      <c r="D23" s="118">
        <v>0.5</v>
      </c>
      <c r="E23" s="118">
        <v>0.3</v>
      </c>
      <c r="F23" s="118"/>
      <c r="G23" s="118"/>
      <c r="H23" s="118"/>
      <c r="I23" s="30">
        <v>1</v>
      </c>
    </row>
    <row r="24" spans="2:9" ht="12" thickBot="1">
      <c r="B24" s="38" t="s">
        <v>17</v>
      </c>
      <c r="C24" s="3">
        <f>Obiettivi!I48</f>
        <v>0</v>
      </c>
      <c r="D24" s="3">
        <f>Obiettivi!D48</f>
        <v>0</v>
      </c>
      <c r="E24" s="3">
        <f>Obiettivi!E48</f>
        <v>0</v>
      </c>
      <c r="F24" s="3">
        <f>Obiettivi!F48</f>
        <v>0</v>
      </c>
      <c r="G24" s="3">
        <f>Obiettivi!G48</f>
        <v>0</v>
      </c>
      <c r="H24" s="3">
        <f>Obiettivi!H48</f>
        <v>0</v>
      </c>
      <c r="I24" s="27">
        <f>SUM(C24:H24)</f>
        <v>0</v>
      </c>
    </row>
    <row r="25" spans="2:9" ht="12" thickBot="1">
      <c r="B25" s="46" t="s">
        <v>18</v>
      </c>
      <c r="C25" s="226"/>
      <c r="D25" s="21">
        <f>Obiettivi!B17</f>
        <v>0</v>
      </c>
      <c r="E25" s="21">
        <f>Obiettivi!B18</f>
        <v>0</v>
      </c>
      <c r="F25" s="21">
        <f>Obiettivi!B19</f>
        <v>0</v>
      </c>
      <c r="G25" s="21">
        <f>Obiettivi!B20</f>
        <v>0</v>
      </c>
      <c r="H25" s="21">
        <f>Obiettivi!B21</f>
        <v>0</v>
      </c>
      <c r="I25" s="31">
        <f>SUM(C25:H25)</f>
        <v>0</v>
      </c>
    </row>
    <row r="26" spans="2:9" ht="11.25">
      <c r="B26" s="47" t="s">
        <v>38</v>
      </c>
      <c r="C26" s="9">
        <f>IF(C25=0,0,C24/C25)</f>
        <v>0</v>
      </c>
      <c r="D26" s="9">
        <f aca="true" t="shared" si="2" ref="D26:I26">IF(D25=0,0,D24/D25)</f>
        <v>0</v>
      </c>
      <c r="E26" s="9">
        <f t="shared" si="2"/>
        <v>0</v>
      </c>
      <c r="F26" s="9">
        <f t="shared" si="2"/>
        <v>0</v>
      </c>
      <c r="G26" s="9">
        <f t="shared" si="2"/>
        <v>0</v>
      </c>
      <c r="H26" s="9">
        <f t="shared" si="2"/>
        <v>0</v>
      </c>
      <c r="I26" s="32">
        <f t="shared" si="2"/>
        <v>0</v>
      </c>
    </row>
    <row r="28" spans="2:9" ht="11.25">
      <c r="B28" s="48" t="s">
        <v>19</v>
      </c>
      <c r="C28" s="10">
        <f>IF(C15=0,0,C24/C15)</f>
        <v>0</v>
      </c>
      <c r="D28" s="10">
        <f aca="true" t="shared" si="3" ref="D28:I28">IF(D15=0,0,D24/D15)</f>
        <v>0</v>
      </c>
      <c r="E28" s="10">
        <f t="shared" si="3"/>
        <v>0</v>
      </c>
      <c r="F28" s="10">
        <f t="shared" si="3"/>
        <v>0</v>
      </c>
      <c r="G28" s="10">
        <f t="shared" si="3"/>
        <v>0</v>
      </c>
      <c r="H28" s="10">
        <f t="shared" si="3"/>
        <v>0</v>
      </c>
      <c r="I28" s="33">
        <f t="shared" si="3"/>
        <v>0</v>
      </c>
    </row>
    <row r="29" spans="2:9" ht="11.25">
      <c r="B29" s="37" t="s">
        <v>20</v>
      </c>
      <c r="C29" s="7">
        <f>IF(C13=0,0,C25/C13)</f>
        <v>0</v>
      </c>
      <c r="D29" s="7">
        <f aca="true" t="shared" si="4" ref="D29:I29">IF(D13=0,0,D25/D13)</f>
        <v>0</v>
      </c>
      <c r="E29" s="7">
        <f t="shared" si="4"/>
        <v>0</v>
      </c>
      <c r="F29" s="7">
        <f t="shared" si="4"/>
        <v>0</v>
      </c>
      <c r="G29" s="7">
        <f t="shared" si="4"/>
        <v>0</v>
      </c>
      <c r="H29" s="7">
        <f t="shared" si="4"/>
        <v>0</v>
      </c>
      <c r="I29" s="239">
        <f t="shared" si="4"/>
        <v>0</v>
      </c>
    </row>
    <row r="30" spans="2:9" ht="11.25">
      <c r="B30" s="39" t="s">
        <v>21</v>
      </c>
      <c r="C30" s="5">
        <f>IF(C14=0,0,C26/C14)</f>
        <v>0</v>
      </c>
      <c r="D30" s="5">
        <f aca="true" t="shared" si="5" ref="D30:I30">IF(D14=0,0,D26/D14)</f>
        <v>0</v>
      </c>
      <c r="E30" s="5">
        <f t="shared" si="5"/>
        <v>0</v>
      </c>
      <c r="F30" s="5">
        <f t="shared" si="5"/>
        <v>0</v>
      </c>
      <c r="G30" s="5">
        <f t="shared" si="5"/>
        <v>0</v>
      </c>
      <c r="H30" s="5">
        <f t="shared" si="5"/>
        <v>0</v>
      </c>
      <c r="I30" s="28">
        <f t="shared" si="5"/>
        <v>0</v>
      </c>
    </row>
    <row r="32" spans="2:10" ht="11.25">
      <c r="B32" s="49" t="s">
        <v>22</v>
      </c>
      <c r="C32" s="45"/>
      <c r="D32" s="45"/>
      <c r="E32" s="45"/>
      <c r="F32" s="45"/>
      <c r="G32" s="45"/>
      <c r="H32" s="45"/>
      <c r="I32" s="45"/>
      <c r="J32" s="41"/>
    </row>
    <row r="33" spans="2:10" ht="11.25">
      <c r="B33" s="50" t="s">
        <v>23</v>
      </c>
      <c r="C33" s="41"/>
      <c r="D33" s="41"/>
      <c r="E33" s="41"/>
      <c r="F33" s="41"/>
      <c r="G33" s="41"/>
      <c r="H33" s="41"/>
      <c r="I33" s="227"/>
      <c r="J33" s="41"/>
    </row>
    <row r="34" spans="2:10" ht="11.25">
      <c r="B34" s="51" t="s">
        <v>24</v>
      </c>
      <c r="C34" s="41"/>
      <c r="D34" s="41"/>
      <c r="E34" s="41"/>
      <c r="F34" s="41"/>
      <c r="G34" s="41"/>
      <c r="H34" s="41"/>
      <c r="I34" s="227"/>
      <c r="J34" s="41"/>
    </row>
    <row r="35" spans="2:10" ht="11.25">
      <c r="B35" s="44" t="s">
        <v>25</v>
      </c>
      <c r="C35" s="45"/>
      <c r="D35" s="45"/>
      <c r="E35" s="45"/>
      <c r="F35" s="45"/>
      <c r="G35" s="45"/>
      <c r="H35" s="45"/>
      <c r="I35" s="52">
        <f>I33*I34</f>
        <v>0</v>
      </c>
      <c r="J35" s="37"/>
    </row>
    <row r="36" spans="2:10" ht="11.25">
      <c r="B36" s="37"/>
      <c r="C36" s="37"/>
      <c r="D36" s="37"/>
      <c r="E36" s="37"/>
      <c r="F36" s="37"/>
      <c r="G36" s="37"/>
      <c r="H36" s="37"/>
      <c r="I36" s="37"/>
      <c r="J36" s="37"/>
    </row>
    <row r="37" spans="2:10" ht="11.25">
      <c r="B37" s="53" t="s">
        <v>26</v>
      </c>
      <c r="C37" s="54"/>
      <c r="D37" s="54"/>
      <c r="E37" s="54"/>
      <c r="F37" s="54"/>
      <c r="G37" s="54"/>
      <c r="H37" s="54"/>
      <c r="I37" s="228"/>
      <c r="J37" s="37"/>
    </row>
    <row r="38" spans="2:10" ht="11.25">
      <c r="B38" s="129" t="s">
        <v>27</v>
      </c>
      <c r="C38" s="40"/>
      <c r="D38" s="40"/>
      <c r="E38" s="40"/>
      <c r="F38" s="40"/>
      <c r="G38" s="40"/>
      <c r="H38" s="40"/>
      <c r="I38" s="130">
        <f>IF(I37=0,0,I20*1000/I37)</f>
        <v>0</v>
      </c>
      <c r="J38" s="37"/>
    </row>
    <row r="39" spans="2:9" ht="11.25">
      <c r="B39" s="47" t="s">
        <v>73</v>
      </c>
      <c r="C39" s="39"/>
      <c r="D39" s="39"/>
      <c r="E39" s="39"/>
      <c r="F39" s="39"/>
      <c r="G39" s="39"/>
      <c r="H39" s="39"/>
      <c r="I39" s="131">
        <f>IF(I25=0,0,I38/I25)</f>
        <v>0</v>
      </c>
    </row>
    <row r="40" spans="2:10" ht="11.25">
      <c r="B40" s="37"/>
      <c r="C40" s="37"/>
      <c r="D40" s="37"/>
      <c r="E40" s="37"/>
      <c r="F40" s="37"/>
      <c r="G40" s="37"/>
      <c r="H40" s="37"/>
      <c r="I40" s="37"/>
      <c r="J40" s="37"/>
    </row>
    <row r="41" spans="2:10" ht="11.25">
      <c r="B41" s="54" t="s">
        <v>28</v>
      </c>
      <c r="C41" s="54"/>
      <c r="D41" s="54"/>
      <c r="E41" s="54"/>
      <c r="F41" s="54"/>
      <c r="G41" s="54"/>
      <c r="H41" s="54"/>
      <c r="I41" s="229"/>
      <c r="J41" s="37"/>
    </row>
    <row r="42" spans="2:10" ht="11.25">
      <c r="B42" s="38" t="s">
        <v>29</v>
      </c>
      <c r="C42" s="37"/>
      <c r="D42" s="37"/>
      <c r="E42" s="37"/>
      <c r="F42" s="37"/>
      <c r="G42" s="37"/>
      <c r="H42" s="37"/>
      <c r="I42" s="55">
        <f>IF(I41=0,0,I38/I41)</f>
        <v>0</v>
      </c>
      <c r="J42" s="37"/>
    </row>
    <row r="43" spans="2:10" ht="11.25">
      <c r="B43" s="47" t="s">
        <v>30</v>
      </c>
      <c r="C43" s="39"/>
      <c r="D43" s="39"/>
      <c r="E43" s="39"/>
      <c r="F43" s="39"/>
      <c r="G43" s="39"/>
      <c r="H43" s="39"/>
      <c r="I43" s="127">
        <f>IF(I35=0,0,I42/I35)</f>
        <v>0</v>
      </c>
      <c r="J43" s="37"/>
    </row>
    <row r="51" spans="2:10" ht="11.25">
      <c r="B51" s="165" t="s">
        <v>1</v>
      </c>
      <c r="C51" s="166" t="str">
        <f aca="true" t="shared" si="6" ref="C51:H51">C$10</f>
        <v>cl finali</v>
      </c>
      <c r="D51" s="166" t="str">
        <f t="shared" si="6"/>
        <v>import</v>
      </c>
      <c r="E51" s="166" t="str">
        <f t="shared" si="6"/>
        <v>grossisti</v>
      </c>
      <c r="F51" s="166" t="str">
        <f t="shared" si="6"/>
        <v>dett A</v>
      </c>
      <c r="G51" s="166" t="str">
        <f t="shared" si="6"/>
        <v>dett B</v>
      </c>
      <c r="H51" s="166" t="str">
        <f t="shared" si="6"/>
        <v>dett C</v>
      </c>
      <c r="I51" s="167" t="s">
        <v>36</v>
      </c>
      <c r="J51" s="240" t="s">
        <v>130</v>
      </c>
    </row>
    <row r="53" spans="2:9" ht="11.25">
      <c r="B53" s="58" t="s">
        <v>35</v>
      </c>
      <c r="C53" s="35">
        <f aca="true" t="shared" si="7" ref="C53:H53">C64</f>
        <v>0</v>
      </c>
      <c r="D53" s="35">
        <f t="shared" si="7"/>
        <v>0</v>
      </c>
      <c r="E53" s="35">
        <f t="shared" si="7"/>
        <v>0</v>
      </c>
      <c r="F53" s="35">
        <f t="shared" si="7"/>
        <v>0</v>
      </c>
      <c r="G53" s="35">
        <f t="shared" si="7"/>
        <v>0</v>
      </c>
      <c r="H53" s="35">
        <f t="shared" si="7"/>
        <v>0</v>
      </c>
      <c r="I53" s="35">
        <f>I64</f>
        <v>0</v>
      </c>
    </row>
    <row r="54" spans="2:10" ht="11.25">
      <c r="B54" s="56" t="s">
        <v>33</v>
      </c>
      <c r="C54" s="12"/>
      <c r="D54" s="12"/>
      <c r="E54" s="12"/>
      <c r="F54" s="12"/>
      <c r="G54" s="12"/>
      <c r="H54" s="12"/>
      <c r="I54" s="12"/>
      <c r="J54" s="4"/>
    </row>
    <row r="55" spans="2:10" ht="11.25">
      <c r="B55" s="6" t="s">
        <v>12</v>
      </c>
      <c r="C55" s="237"/>
      <c r="D55" s="237"/>
      <c r="E55" s="237"/>
      <c r="F55" s="237"/>
      <c r="G55" s="237"/>
      <c r="H55" s="237"/>
      <c r="I55" s="25">
        <f>SUM(C55:H55)</f>
        <v>0</v>
      </c>
      <c r="J55" s="2">
        <f>IF($I$13=0,0,I55/$I$13)</f>
        <v>0</v>
      </c>
    </row>
    <row r="56" spans="2:10" ht="11.25">
      <c r="B56" s="1" t="s">
        <v>37</v>
      </c>
      <c r="C56" s="230"/>
      <c r="D56" s="230"/>
      <c r="E56" s="230"/>
      <c r="F56" s="230"/>
      <c r="G56" s="230"/>
      <c r="H56" s="230"/>
      <c r="I56" s="26">
        <f>IF(I55=0,0,SUMPRODUCT(C56:H56,C55:H55)/I55)</f>
        <v>0</v>
      </c>
      <c r="J56" s="2">
        <f>IF($I$14=0,0,I56/$I$14)</f>
        <v>0</v>
      </c>
    </row>
    <row r="57" spans="2:10" ht="11.25">
      <c r="B57" s="1" t="s">
        <v>13</v>
      </c>
      <c r="C57" s="3">
        <f aca="true" t="shared" si="8" ref="C57:H57">C56*C55</f>
        <v>0</v>
      </c>
      <c r="D57" s="3">
        <f t="shared" si="8"/>
        <v>0</v>
      </c>
      <c r="E57" s="3">
        <f t="shared" si="8"/>
        <v>0</v>
      </c>
      <c r="F57" s="3">
        <f t="shared" si="8"/>
        <v>0</v>
      </c>
      <c r="G57" s="3">
        <f t="shared" si="8"/>
        <v>0</v>
      </c>
      <c r="H57" s="3">
        <f t="shared" si="8"/>
        <v>0</v>
      </c>
      <c r="I57" s="27">
        <f>SUM(C57:H57)</f>
        <v>0</v>
      </c>
      <c r="J57" s="2">
        <f>IF($I$15=0,0,I57/$I$15)</f>
        <v>0</v>
      </c>
    </row>
    <row r="58" spans="2:10" ht="11.25">
      <c r="B58" s="4" t="s">
        <v>0</v>
      </c>
      <c r="C58" s="5">
        <f aca="true" t="shared" si="9" ref="C58:I58">IF($I57=0,0,C57/$I57)</f>
        <v>0</v>
      </c>
      <c r="D58" s="5">
        <f t="shared" si="9"/>
        <v>0</v>
      </c>
      <c r="E58" s="5">
        <f t="shared" si="9"/>
        <v>0</v>
      </c>
      <c r="F58" s="5">
        <f t="shared" si="9"/>
        <v>0</v>
      </c>
      <c r="G58" s="5">
        <f t="shared" si="9"/>
        <v>0</v>
      </c>
      <c r="H58" s="5">
        <f t="shared" si="9"/>
        <v>0</v>
      </c>
      <c r="I58" s="66">
        <f t="shared" si="9"/>
        <v>0</v>
      </c>
      <c r="J58" s="241"/>
    </row>
    <row r="59" spans="2:10" ht="11.25">
      <c r="B59" s="57" t="s">
        <v>34</v>
      </c>
      <c r="C59" s="4"/>
      <c r="D59" s="4"/>
      <c r="E59" s="4"/>
      <c r="F59" s="4"/>
      <c r="G59" s="4"/>
      <c r="H59" s="4"/>
      <c r="I59" s="4"/>
      <c r="J59" s="177"/>
    </row>
    <row r="60" spans="2:10" ht="11.25">
      <c r="B60" s="1" t="s">
        <v>18</v>
      </c>
      <c r="C60" s="238"/>
      <c r="D60" s="238"/>
      <c r="E60" s="238"/>
      <c r="F60" s="238"/>
      <c r="G60" s="238"/>
      <c r="H60" s="238"/>
      <c r="I60" s="25">
        <f>SUM(C60:H60)</f>
        <v>0</v>
      </c>
      <c r="J60" s="2">
        <f>IF($I$25=0,0,I60/$I$25)</f>
        <v>0</v>
      </c>
    </row>
    <row r="61" spans="2:10" ht="11.25">
      <c r="B61" s="1" t="s">
        <v>39</v>
      </c>
      <c r="C61" s="231"/>
      <c r="D61" s="231"/>
      <c r="E61" s="231"/>
      <c r="F61" s="231"/>
      <c r="G61" s="231"/>
      <c r="H61" s="231"/>
      <c r="I61" s="26">
        <f>IF(I60=0,0,SUMPRODUCT(C61:H61,C60:H60)/I60)</f>
        <v>0</v>
      </c>
      <c r="J61" s="2">
        <f>IF($I$26=0,0,I61/$I$26)</f>
        <v>0</v>
      </c>
    </row>
    <row r="62" spans="2:10" ht="11.25">
      <c r="B62" s="38" t="s">
        <v>17</v>
      </c>
      <c r="C62" s="3">
        <f aca="true" t="shared" si="10" ref="C62:H62">C60*C61</f>
        <v>0</v>
      </c>
      <c r="D62" s="3">
        <f t="shared" si="10"/>
        <v>0</v>
      </c>
      <c r="E62" s="3">
        <f t="shared" si="10"/>
        <v>0</v>
      </c>
      <c r="F62" s="3">
        <f t="shared" si="10"/>
        <v>0</v>
      </c>
      <c r="G62" s="3">
        <f t="shared" si="10"/>
        <v>0</v>
      </c>
      <c r="H62" s="3">
        <f t="shared" si="10"/>
        <v>0</v>
      </c>
      <c r="I62" s="27">
        <f>SUM(C62:H62)</f>
        <v>0</v>
      </c>
      <c r="J62" s="2">
        <f>IF($I$20=0,0,I62/$I$20)</f>
        <v>0</v>
      </c>
    </row>
    <row r="63" spans="2:10" ht="11.25">
      <c r="B63" t="s">
        <v>2</v>
      </c>
      <c r="C63" s="11">
        <f aca="true" t="shared" si="11" ref="C63:I63">IF($I62=0,0,C62/$I62)</f>
        <v>0</v>
      </c>
      <c r="D63" s="11">
        <f t="shared" si="11"/>
        <v>0</v>
      </c>
      <c r="E63" s="11">
        <f t="shared" si="11"/>
        <v>0</v>
      </c>
      <c r="F63" s="11">
        <f t="shared" si="11"/>
        <v>0</v>
      </c>
      <c r="G63" s="11">
        <f t="shared" si="11"/>
        <v>0</v>
      </c>
      <c r="H63" s="11">
        <f t="shared" si="11"/>
        <v>0</v>
      </c>
      <c r="I63" s="67">
        <f t="shared" si="11"/>
        <v>0</v>
      </c>
      <c r="J63" s="244"/>
    </row>
    <row r="64" spans="2:10" ht="11.25">
      <c r="B64" s="48" t="s">
        <v>19</v>
      </c>
      <c r="C64" s="24">
        <f>IF(C57=0,0,C62/C57)</f>
        <v>0</v>
      </c>
      <c r="D64" s="24">
        <f aca="true" t="shared" si="12" ref="D64:I64">IF(D57=0,0,D62/D57)</f>
        <v>0</v>
      </c>
      <c r="E64" s="24">
        <f t="shared" si="12"/>
        <v>0</v>
      </c>
      <c r="F64" s="24">
        <f t="shared" si="12"/>
        <v>0</v>
      </c>
      <c r="G64" s="24">
        <f t="shared" si="12"/>
        <v>0</v>
      </c>
      <c r="H64" s="24">
        <f t="shared" si="12"/>
        <v>0</v>
      </c>
      <c r="I64" s="33">
        <f t="shared" si="12"/>
        <v>0</v>
      </c>
      <c r="J64" s="245"/>
    </row>
    <row r="65" spans="2:10" ht="11.25">
      <c r="B65" s="37" t="s">
        <v>20</v>
      </c>
      <c r="C65" s="7">
        <f>IF(C55=0,0,C60/C55)</f>
        <v>0</v>
      </c>
      <c r="D65" s="7">
        <f aca="true" t="shared" si="13" ref="D65:I65">IF(D55=0,0,D60/D55)</f>
        <v>0</v>
      </c>
      <c r="E65" s="7">
        <f t="shared" si="13"/>
        <v>0</v>
      </c>
      <c r="F65" s="7">
        <f t="shared" si="13"/>
        <v>0</v>
      </c>
      <c r="G65" s="7">
        <f t="shared" si="13"/>
        <v>0</v>
      </c>
      <c r="H65" s="7">
        <f t="shared" si="13"/>
        <v>0</v>
      </c>
      <c r="I65" s="239">
        <f t="shared" si="13"/>
        <v>0</v>
      </c>
      <c r="J65" s="242"/>
    </row>
    <row r="66" spans="2:10" ht="11.25">
      <c r="B66" s="39" t="s">
        <v>21</v>
      </c>
      <c r="C66" s="5">
        <f>IF(C56=0,0,C61/C56)</f>
        <v>0</v>
      </c>
      <c r="D66" s="5">
        <f aca="true" t="shared" si="14" ref="D66:I66">IF(D56=0,0,D61/D56)</f>
        <v>0</v>
      </c>
      <c r="E66" s="5">
        <f t="shared" si="14"/>
        <v>0</v>
      </c>
      <c r="F66" s="5">
        <f t="shared" si="14"/>
        <v>0</v>
      </c>
      <c r="G66" s="5">
        <f t="shared" si="14"/>
        <v>0</v>
      </c>
      <c r="H66" s="5">
        <f t="shared" si="14"/>
        <v>0</v>
      </c>
      <c r="I66" s="28">
        <f t="shared" si="14"/>
        <v>0</v>
      </c>
      <c r="J66" s="243"/>
    </row>
    <row r="69" spans="2:10" ht="11.25">
      <c r="B69" s="165" t="s">
        <v>3</v>
      </c>
      <c r="C69" s="166" t="str">
        <f aca="true" t="shared" si="15" ref="C69:H69">C$10</f>
        <v>cl finali</v>
      </c>
      <c r="D69" s="166" t="str">
        <f t="shared" si="15"/>
        <v>import</v>
      </c>
      <c r="E69" s="166" t="str">
        <f t="shared" si="15"/>
        <v>grossisti</v>
      </c>
      <c r="F69" s="166" t="str">
        <f t="shared" si="15"/>
        <v>dett A</v>
      </c>
      <c r="G69" s="166" t="str">
        <f t="shared" si="15"/>
        <v>dett B</v>
      </c>
      <c r="H69" s="166" t="str">
        <f t="shared" si="15"/>
        <v>dett C</v>
      </c>
      <c r="I69" s="167" t="s">
        <v>36</v>
      </c>
      <c r="J69" s="240" t="s">
        <v>130</v>
      </c>
    </row>
    <row r="71" spans="2:10" s="13" customFormat="1" ht="11.25">
      <c r="B71" s="58" t="s">
        <v>35</v>
      </c>
      <c r="C71" s="35">
        <f aca="true" t="shared" si="16" ref="C71:H71">C82</f>
        <v>0</v>
      </c>
      <c r="D71" s="35">
        <f t="shared" si="16"/>
        <v>0</v>
      </c>
      <c r="E71" s="35">
        <f t="shared" si="16"/>
        <v>0</v>
      </c>
      <c r="F71" s="35">
        <f t="shared" si="16"/>
        <v>0</v>
      </c>
      <c r="G71" s="35">
        <f t="shared" si="16"/>
        <v>0</v>
      </c>
      <c r="H71" s="35">
        <f t="shared" si="16"/>
        <v>0</v>
      </c>
      <c r="I71" s="35">
        <f>I82</f>
        <v>0</v>
      </c>
      <c r="J71"/>
    </row>
    <row r="72" spans="2:10" s="13" customFormat="1" ht="11.25">
      <c r="B72" s="56" t="s">
        <v>33</v>
      </c>
      <c r="C72" s="12"/>
      <c r="D72" s="12"/>
      <c r="E72" s="12"/>
      <c r="F72" s="12"/>
      <c r="G72" s="12"/>
      <c r="H72" s="12"/>
      <c r="I72" s="12"/>
      <c r="J72" s="4"/>
    </row>
    <row r="73" spans="2:10" s="13" customFormat="1" ht="11.25">
      <c r="B73" s="6" t="s">
        <v>12</v>
      </c>
      <c r="C73" s="237"/>
      <c r="D73" s="237"/>
      <c r="E73" s="237"/>
      <c r="F73" s="237"/>
      <c r="G73" s="237"/>
      <c r="H73" s="237"/>
      <c r="I73" s="25">
        <f>SUM(C73:H73)</f>
        <v>0</v>
      </c>
      <c r="J73" s="2">
        <f>IF($I$13=0,0,I73/$I$13)</f>
        <v>0</v>
      </c>
    </row>
    <row r="74" spans="2:10" s="13" customFormat="1" ht="11.25">
      <c r="B74" s="1" t="s">
        <v>37</v>
      </c>
      <c r="C74" s="230"/>
      <c r="D74" s="230"/>
      <c r="E74" s="230"/>
      <c r="F74" s="230"/>
      <c r="G74" s="230"/>
      <c r="H74" s="230"/>
      <c r="I74" s="26">
        <f>IF(I73=0,0,SUMPRODUCT(C74:H74,C73:H73)/I73)</f>
        <v>0</v>
      </c>
      <c r="J74" s="2">
        <f>IF($I$14=0,0,I74/$I$14)</f>
        <v>0</v>
      </c>
    </row>
    <row r="75" spans="2:10" s="13" customFormat="1" ht="11.25">
      <c r="B75" s="1" t="s">
        <v>13</v>
      </c>
      <c r="C75" s="3">
        <f aca="true" t="shared" si="17" ref="C75:H75">C74*C73</f>
        <v>0</v>
      </c>
      <c r="D75" s="3">
        <f t="shared" si="17"/>
        <v>0</v>
      </c>
      <c r="E75" s="3">
        <f t="shared" si="17"/>
        <v>0</v>
      </c>
      <c r="F75" s="3">
        <f t="shared" si="17"/>
        <v>0</v>
      </c>
      <c r="G75" s="3">
        <f t="shared" si="17"/>
        <v>0</v>
      </c>
      <c r="H75" s="3">
        <f t="shared" si="17"/>
        <v>0</v>
      </c>
      <c r="I75" s="27">
        <f>SUM(C75:H75)</f>
        <v>0</v>
      </c>
      <c r="J75" s="2">
        <f>IF($I$15=0,0,I75/$I$15)</f>
        <v>0</v>
      </c>
    </row>
    <row r="76" spans="2:10" s="13" customFormat="1" ht="11.25">
      <c r="B76" s="4" t="s">
        <v>0</v>
      </c>
      <c r="C76" s="5">
        <f aca="true" t="shared" si="18" ref="C76:I76">IF($I75=0,0,C75/$I75)</f>
        <v>0</v>
      </c>
      <c r="D76" s="5">
        <f t="shared" si="18"/>
        <v>0</v>
      </c>
      <c r="E76" s="5">
        <f t="shared" si="18"/>
        <v>0</v>
      </c>
      <c r="F76" s="5">
        <f t="shared" si="18"/>
        <v>0</v>
      </c>
      <c r="G76" s="5">
        <f t="shared" si="18"/>
        <v>0</v>
      </c>
      <c r="H76" s="5">
        <f t="shared" si="18"/>
        <v>0</v>
      </c>
      <c r="I76" s="66">
        <f t="shared" si="18"/>
        <v>0</v>
      </c>
      <c r="J76" s="241"/>
    </row>
    <row r="77" spans="2:10" s="13" customFormat="1" ht="11.25">
      <c r="B77" s="57" t="s">
        <v>34</v>
      </c>
      <c r="C77" s="4"/>
      <c r="D77" s="4"/>
      <c r="E77" s="4"/>
      <c r="F77" s="4"/>
      <c r="G77" s="4"/>
      <c r="H77" s="4"/>
      <c r="I77" s="4"/>
      <c r="J77" s="177"/>
    </row>
    <row r="78" spans="2:10" s="13" customFormat="1" ht="11.25">
      <c r="B78" s="1" t="s">
        <v>18</v>
      </c>
      <c r="C78" s="237"/>
      <c r="D78" s="237"/>
      <c r="E78" s="237"/>
      <c r="F78" s="237"/>
      <c r="G78" s="237"/>
      <c r="H78" s="237"/>
      <c r="I78" s="25">
        <f>SUM(C78:H78)</f>
        <v>0</v>
      </c>
      <c r="J78" s="2">
        <f>IF($I$25=0,0,I78/$I$25)</f>
        <v>0</v>
      </c>
    </row>
    <row r="79" spans="2:10" s="13" customFormat="1" ht="11.25">
      <c r="B79" s="1" t="s">
        <v>39</v>
      </c>
      <c r="C79" s="231"/>
      <c r="D79" s="231"/>
      <c r="E79" s="231"/>
      <c r="F79" s="231"/>
      <c r="G79" s="231"/>
      <c r="H79" s="231"/>
      <c r="I79" s="26">
        <f>IF(I78=0,0,SUMPRODUCT(C79:H79,C78:H78)/I78)</f>
        <v>0</v>
      </c>
      <c r="J79" s="2">
        <f>IF($I$26=0,0,I79/$I$26)</f>
        <v>0</v>
      </c>
    </row>
    <row r="80" spans="2:10" s="13" customFormat="1" ht="11.25">
      <c r="B80" s="38" t="s">
        <v>17</v>
      </c>
      <c r="C80" s="3">
        <f aca="true" t="shared" si="19" ref="C80:H80">C78*C79</f>
        <v>0</v>
      </c>
      <c r="D80" s="3">
        <f t="shared" si="19"/>
        <v>0</v>
      </c>
      <c r="E80" s="3">
        <f t="shared" si="19"/>
        <v>0</v>
      </c>
      <c r="F80" s="3">
        <f t="shared" si="19"/>
        <v>0</v>
      </c>
      <c r="G80" s="3">
        <f t="shared" si="19"/>
        <v>0</v>
      </c>
      <c r="H80" s="3">
        <f t="shared" si="19"/>
        <v>0</v>
      </c>
      <c r="I80" s="27">
        <f>SUM(C80:H80)</f>
        <v>0</v>
      </c>
      <c r="J80" s="2">
        <f>IF($I$20=0,0,I80/$I$20)</f>
        <v>0</v>
      </c>
    </row>
    <row r="81" spans="2:10" s="13" customFormat="1" ht="11.25">
      <c r="B81" t="s">
        <v>2</v>
      </c>
      <c r="C81" s="11">
        <f aca="true" t="shared" si="20" ref="C81:I81">IF($I80=0,0,C80/$I80)</f>
        <v>0</v>
      </c>
      <c r="D81" s="11">
        <f t="shared" si="20"/>
        <v>0</v>
      </c>
      <c r="E81" s="11">
        <f t="shared" si="20"/>
        <v>0</v>
      </c>
      <c r="F81" s="11">
        <f t="shared" si="20"/>
        <v>0</v>
      </c>
      <c r="G81" s="11">
        <f t="shared" si="20"/>
        <v>0</v>
      </c>
      <c r="H81" s="11">
        <f t="shared" si="20"/>
        <v>0</v>
      </c>
      <c r="I81" s="67">
        <f t="shared" si="20"/>
        <v>0</v>
      </c>
      <c r="J81" s="244"/>
    </row>
    <row r="82" spans="2:10" s="13" customFormat="1" ht="11.25">
      <c r="B82" s="48" t="s">
        <v>19</v>
      </c>
      <c r="C82" s="24">
        <f>IF(C75=0,0,C80/C75)</f>
        <v>0</v>
      </c>
      <c r="D82" s="24">
        <f aca="true" t="shared" si="21" ref="D82:I82">IF(D75=0,0,D80/D75)</f>
        <v>0</v>
      </c>
      <c r="E82" s="24">
        <f t="shared" si="21"/>
        <v>0</v>
      </c>
      <c r="F82" s="24">
        <f t="shared" si="21"/>
        <v>0</v>
      </c>
      <c r="G82" s="24">
        <f t="shared" si="21"/>
        <v>0</v>
      </c>
      <c r="H82" s="24">
        <f t="shared" si="21"/>
        <v>0</v>
      </c>
      <c r="I82" s="33">
        <f t="shared" si="21"/>
        <v>0</v>
      </c>
      <c r="J82" s="245"/>
    </row>
    <row r="83" spans="2:10" s="13" customFormat="1" ht="11.25">
      <c r="B83" s="37" t="s">
        <v>20</v>
      </c>
      <c r="C83" s="7">
        <f>IF(C73=0,0,C78/C73)</f>
        <v>0</v>
      </c>
      <c r="D83" s="7">
        <f aca="true" t="shared" si="22" ref="D83:I83">IF(D73=0,0,D78/D73)</f>
        <v>0</v>
      </c>
      <c r="E83" s="7">
        <f t="shared" si="22"/>
        <v>0</v>
      </c>
      <c r="F83" s="7">
        <f t="shared" si="22"/>
        <v>0</v>
      </c>
      <c r="G83" s="7">
        <f t="shared" si="22"/>
        <v>0</v>
      </c>
      <c r="H83" s="7">
        <f t="shared" si="22"/>
        <v>0</v>
      </c>
      <c r="I83" s="239">
        <f t="shared" si="22"/>
        <v>0</v>
      </c>
      <c r="J83" s="242"/>
    </row>
    <row r="84" spans="2:10" s="13" customFormat="1" ht="11.25">
      <c r="B84" s="39" t="s">
        <v>21</v>
      </c>
      <c r="C84" s="5">
        <f>IF(C74=0,0,C79/C74)</f>
        <v>0</v>
      </c>
      <c r="D84" s="5">
        <f aca="true" t="shared" si="23" ref="D84:I84">IF(D74=0,0,D79/D74)</f>
        <v>0</v>
      </c>
      <c r="E84" s="5">
        <f t="shared" si="23"/>
        <v>0</v>
      </c>
      <c r="F84" s="5">
        <f t="shared" si="23"/>
        <v>0</v>
      </c>
      <c r="G84" s="5">
        <f t="shared" si="23"/>
        <v>0</v>
      </c>
      <c r="H84" s="5">
        <f t="shared" si="23"/>
        <v>0</v>
      </c>
      <c r="I84" s="28">
        <f t="shared" si="23"/>
        <v>0</v>
      </c>
      <c r="J84" s="243"/>
    </row>
    <row r="85" spans="9:10" s="13" customFormat="1" ht="11.25">
      <c r="I85" s="15"/>
      <c r="J85" s="14"/>
    </row>
    <row r="86" spans="9:10" s="13" customFormat="1" ht="11.25">
      <c r="I86" s="15"/>
      <c r="J86" s="14"/>
    </row>
    <row r="87" spans="2:10" s="13" customFormat="1" ht="11.25">
      <c r="B87" s="165" t="s">
        <v>4</v>
      </c>
      <c r="C87" s="166" t="str">
        <f aca="true" t="shared" si="24" ref="C87:H87">C$10</f>
        <v>cl finali</v>
      </c>
      <c r="D87" s="166" t="str">
        <f t="shared" si="24"/>
        <v>import</v>
      </c>
      <c r="E87" s="166" t="str">
        <f t="shared" si="24"/>
        <v>grossisti</v>
      </c>
      <c r="F87" s="166" t="str">
        <f t="shared" si="24"/>
        <v>dett A</v>
      </c>
      <c r="G87" s="166" t="str">
        <f t="shared" si="24"/>
        <v>dett B</v>
      </c>
      <c r="H87" s="166" t="str">
        <f t="shared" si="24"/>
        <v>dett C</v>
      </c>
      <c r="I87" s="167" t="s">
        <v>36</v>
      </c>
      <c r="J87" s="240" t="s">
        <v>130</v>
      </c>
    </row>
    <row r="88" spans="9:10" s="13" customFormat="1" ht="11.25">
      <c r="I88" s="15"/>
      <c r="J88"/>
    </row>
    <row r="89" spans="2:10" s="13" customFormat="1" ht="11.25">
      <c r="B89" s="58" t="s">
        <v>35</v>
      </c>
      <c r="C89" s="35">
        <f aca="true" t="shared" si="25" ref="C89:H89">C100</f>
        <v>0</v>
      </c>
      <c r="D89" s="35">
        <f t="shared" si="25"/>
        <v>0</v>
      </c>
      <c r="E89" s="35">
        <f t="shared" si="25"/>
        <v>0</v>
      </c>
      <c r="F89" s="35">
        <f t="shared" si="25"/>
        <v>0</v>
      </c>
      <c r="G89" s="35">
        <f t="shared" si="25"/>
        <v>0</v>
      </c>
      <c r="H89" s="35">
        <f t="shared" si="25"/>
        <v>0</v>
      </c>
      <c r="I89" s="35">
        <f>I100</f>
        <v>0</v>
      </c>
      <c r="J89"/>
    </row>
    <row r="90" spans="2:10" s="13" customFormat="1" ht="11.25">
      <c r="B90" s="56" t="s">
        <v>33</v>
      </c>
      <c r="C90" s="12"/>
      <c r="D90" s="12"/>
      <c r="E90" s="12"/>
      <c r="F90" s="12"/>
      <c r="G90" s="12"/>
      <c r="H90" s="12"/>
      <c r="I90" s="12"/>
      <c r="J90" s="4"/>
    </row>
    <row r="91" spans="2:10" s="13" customFormat="1" ht="11.25">
      <c r="B91" s="6" t="s">
        <v>12</v>
      </c>
      <c r="C91" s="237"/>
      <c r="D91" s="237"/>
      <c r="E91" s="237"/>
      <c r="F91" s="237"/>
      <c r="G91" s="237"/>
      <c r="H91" s="237"/>
      <c r="I91" s="25">
        <f>SUM(C91:H91)</f>
        <v>0</v>
      </c>
      <c r="J91" s="2">
        <f>IF($I$13=0,0,I91/$I$13)</f>
        <v>0</v>
      </c>
    </row>
    <row r="92" spans="2:10" s="13" customFormat="1" ht="11.25">
      <c r="B92" s="1" t="s">
        <v>37</v>
      </c>
      <c r="C92" s="230"/>
      <c r="D92" s="230"/>
      <c r="E92" s="230"/>
      <c r="F92" s="230"/>
      <c r="G92" s="230"/>
      <c r="H92" s="230"/>
      <c r="I92" s="26">
        <f>IF(I91=0,0,SUMPRODUCT(C92:H92,C91:H91)/I91)</f>
        <v>0</v>
      </c>
      <c r="J92" s="2">
        <f>IF($I$14=0,0,I92/$I$14)</f>
        <v>0</v>
      </c>
    </row>
    <row r="93" spans="2:10" s="13" customFormat="1" ht="11.25">
      <c r="B93" s="1" t="s">
        <v>13</v>
      </c>
      <c r="C93" s="3">
        <f aca="true" t="shared" si="26" ref="C93:H93">C92*C91</f>
        <v>0</v>
      </c>
      <c r="D93" s="3">
        <f t="shared" si="26"/>
        <v>0</v>
      </c>
      <c r="E93" s="3">
        <f t="shared" si="26"/>
        <v>0</v>
      </c>
      <c r="F93" s="3">
        <f t="shared" si="26"/>
        <v>0</v>
      </c>
      <c r="G93" s="3">
        <f t="shared" si="26"/>
        <v>0</v>
      </c>
      <c r="H93" s="3">
        <f t="shared" si="26"/>
        <v>0</v>
      </c>
      <c r="I93" s="27">
        <f>SUM(C93:H93)</f>
        <v>0</v>
      </c>
      <c r="J93" s="2">
        <f>IF($I$15=0,0,I93/$I$15)</f>
        <v>0</v>
      </c>
    </row>
    <row r="94" spans="2:10" s="13" customFormat="1" ht="11.25">
      <c r="B94" s="4" t="s">
        <v>0</v>
      </c>
      <c r="C94" s="5">
        <f aca="true" t="shared" si="27" ref="C94:I94">IF($I93=0,0,C93/$I93)</f>
        <v>0</v>
      </c>
      <c r="D94" s="5">
        <f t="shared" si="27"/>
        <v>0</v>
      </c>
      <c r="E94" s="5">
        <f t="shared" si="27"/>
        <v>0</v>
      </c>
      <c r="F94" s="5">
        <f t="shared" si="27"/>
        <v>0</v>
      </c>
      <c r="G94" s="5">
        <f t="shared" si="27"/>
        <v>0</v>
      </c>
      <c r="H94" s="5">
        <f t="shared" si="27"/>
        <v>0</v>
      </c>
      <c r="I94" s="66">
        <f t="shared" si="27"/>
        <v>0</v>
      </c>
      <c r="J94" s="241"/>
    </row>
    <row r="95" spans="2:10" s="13" customFormat="1" ht="11.25">
      <c r="B95" s="57" t="s">
        <v>34</v>
      </c>
      <c r="C95" s="4"/>
      <c r="D95" s="4"/>
      <c r="E95" s="4"/>
      <c r="F95" s="4"/>
      <c r="G95" s="4"/>
      <c r="H95" s="4"/>
      <c r="I95" s="4"/>
      <c r="J95" s="177"/>
    </row>
    <row r="96" spans="2:10" s="13" customFormat="1" ht="11.25">
      <c r="B96" s="1" t="s">
        <v>18</v>
      </c>
      <c r="C96" s="237"/>
      <c r="D96" s="237"/>
      <c r="E96" s="237"/>
      <c r="F96" s="237"/>
      <c r="G96" s="237"/>
      <c r="H96" s="237"/>
      <c r="I96" s="25">
        <f>SUM(C96:H96)</f>
        <v>0</v>
      </c>
      <c r="J96" s="2">
        <f>IF($I$25=0,0,I96/$I$25)</f>
        <v>0</v>
      </c>
    </row>
    <row r="97" spans="2:10" s="13" customFormat="1" ht="11.25">
      <c r="B97" s="1" t="s">
        <v>39</v>
      </c>
      <c r="C97" s="231"/>
      <c r="D97" s="231"/>
      <c r="E97" s="231"/>
      <c r="F97" s="231"/>
      <c r="G97" s="231"/>
      <c r="H97" s="231"/>
      <c r="I97" s="26">
        <f>IF(I96=0,0,SUMPRODUCT(C97:H97,C96:H96)/I96)</f>
        <v>0</v>
      </c>
      <c r="J97" s="2">
        <f>IF($I$26=0,0,I97/$I$26)</f>
        <v>0</v>
      </c>
    </row>
    <row r="98" spans="2:10" s="13" customFormat="1" ht="11.25">
      <c r="B98" s="38" t="s">
        <v>17</v>
      </c>
      <c r="C98" s="3">
        <f aca="true" t="shared" si="28" ref="C98:H98">C96*C97</f>
        <v>0</v>
      </c>
      <c r="D98" s="3">
        <f t="shared" si="28"/>
        <v>0</v>
      </c>
      <c r="E98" s="3">
        <f t="shared" si="28"/>
        <v>0</v>
      </c>
      <c r="F98" s="3">
        <f t="shared" si="28"/>
        <v>0</v>
      </c>
      <c r="G98" s="3">
        <f t="shared" si="28"/>
        <v>0</v>
      </c>
      <c r="H98" s="3">
        <f t="shared" si="28"/>
        <v>0</v>
      </c>
      <c r="I98" s="27">
        <f>SUM(C98:H98)</f>
        <v>0</v>
      </c>
      <c r="J98" s="2">
        <f>IF($I$20=0,0,I98/$I$20)</f>
        <v>0</v>
      </c>
    </row>
    <row r="99" spans="2:10" s="13" customFormat="1" ht="11.25">
      <c r="B99" t="s">
        <v>2</v>
      </c>
      <c r="C99" s="11">
        <f aca="true" t="shared" si="29" ref="C99:I99">IF($I98=0,0,C98/$I98)</f>
        <v>0</v>
      </c>
      <c r="D99" s="11">
        <f t="shared" si="29"/>
        <v>0</v>
      </c>
      <c r="E99" s="11">
        <f t="shared" si="29"/>
        <v>0</v>
      </c>
      <c r="F99" s="11">
        <f t="shared" si="29"/>
        <v>0</v>
      </c>
      <c r="G99" s="11">
        <f t="shared" si="29"/>
        <v>0</v>
      </c>
      <c r="H99" s="11">
        <f t="shared" si="29"/>
        <v>0</v>
      </c>
      <c r="I99" s="67">
        <f t="shared" si="29"/>
        <v>0</v>
      </c>
      <c r="J99" s="244"/>
    </row>
    <row r="100" spans="2:10" s="13" customFormat="1" ht="11.25">
      <c r="B100" s="48" t="s">
        <v>19</v>
      </c>
      <c r="C100" s="24">
        <f>IF(C93=0,0,C98/C93)</f>
        <v>0</v>
      </c>
      <c r="D100" s="24">
        <f aca="true" t="shared" si="30" ref="D100:I100">IF(D93=0,0,D98/D93)</f>
        <v>0</v>
      </c>
      <c r="E100" s="24">
        <f t="shared" si="30"/>
        <v>0</v>
      </c>
      <c r="F100" s="24">
        <f t="shared" si="30"/>
        <v>0</v>
      </c>
      <c r="G100" s="24">
        <f t="shared" si="30"/>
        <v>0</v>
      </c>
      <c r="H100" s="24">
        <f t="shared" si="30"/>
        <v>0</v>
      </c>
      <c r="I100" s="33">
        <f t="shared" si="30"/>
        <v>0</v>
      </c>
      <c r="J100" s="245"/>
    </row>
    <row r="101" spans="2:10" s="13" customFormat="1" ht="11.25">
      <c r="B101" s="37" t="s">
        <v>20</v>
      </c>
      <c r="C101" s="7">
        <f>IF(C91=0,0,C96/C91)</f>
        <v>0</v>
      </c>
      <c r="D101" s="7">
        <f aca="true" t="shared" si="31" ref="D101:I101">IF(D91=0,0,D96/D91)</f>
        <v>0</v>
      </c>
      <c r="E101" s="7">
        <f t="shared" si="31"/>
        <v>0</v>
      </c>
      <c r="F101" s="7">
        <f t="shared" si="31"/>
        <v>0</v>
      </c>
      <c r="G101" s="7">
        <f t="shared" si="31"/>
        <v>0</v>
      </c>
      <c r="H101" s="7">
        <f t="shared" si="31"/>
        <v>0</v>
      </c>
      <c r="I101" s="239">
        <f t="shared" si="31"/>
        <v>0</v>
      </c>
      <c r="J101" s="242"/>
    </row>
    <row r="102" spans="2:10" s="13" customFormat="1" ht="11.25">
      <c r="B102" s="39" t="s">
        <v>21</v>
      </c>
      <c r="C102" s="5">
        <f>IF(C92=0,0,C97/C92)</f>
        <v>0</v>
      </c>
      <c r="D102" s="5">
        <f aca="true" t="shared" si="32" ref="D102:I102">IF(D92=0,0,D97/D92)</f>
        <v>0</v>
      </c>
      <c r="E102" s="5">
        <f t="shared" si="32"/>
        <v>0</v>
      </c>
      <c r="F102" s="5">
        <f t="shared" si="32"/>
        <v>0</v>
      </c>
      <c r="G102" s="5">
        <f t="shared" si="32"/>
        <v>0</v>
      </c>
      <c r="H102" s="5">
        <f t="shared" si="32"/>
        <v>0</v>
      </c>
      <c r="I102" s="28">
        <f t="shared" si="32"/>
        <v>0</v>
      </c>
      <c r="J102" s="243"/>
    </row>
    <row r="103" spans="2:10" s="13" customFormat="1" ht="11.25">
      <c r="B103" s="16"/>
      <c r="C103" s="18"/>
      <c r="D103" s="18"/>
      <c r="E103" s="18"/>
      <c r="F103" s="18"/>
      <c r="G103" s="18"/>
      <c r="H103" s="18"/>
      <c r="I103" s="18"/>
      <c r="J103" s="14"/>
    </row>
    <row r="104" spans="2:10" s="13" customFormat="1" ht="11.25">
      <c r="B104" s="16"/>
      <c r="C104" s="18"/>
      <c r="D104" s="18"/>
      <c r="E104" s="18"/>
      <c r="F104" s="18"/>
      <c r="G104" s="18"/>
      <c r="H104" s="18"/>
      <c r="I104" s="18"/>
      <c r="J104" s="14"/>
    </row>
    <row r="105" spans="2:10" s="13" customFormat="1" ht="11.25">
      <c r="B105" s="165" t="s">
        <v>5</v>
      </c>
      <c r="C105" s="166" t="str">
        <f aca="true" t="shared" si="33" ref="C105:H105">C$10</f>
        <v>cl finali</v>
      </c>
      <c r="D105" s="166" t="str">
        <f t="shared" si="33"/>
        <v>import</v>
      </c>
      <c r="E105" s="166" t="str">
        <f t="shared" si="33"/>
        <v>grossisti</v>
      </c>
      <c r="F105" s="166" t="str">
        <f t="shared" si="33"/>
        <v>dett A</v>
      </c>
      <c r="G105" s="166" t="str">
        <f t="shared" si="33"/>
        <v>dett B</v>
      </c>
      <c r="H105" s="166" t="str">
        <f t="shared" si="33"/>
        <v>dett C</v>
      </c>
      <c r="I105" s="167" t="s">
        <v>36</v>
      </c>
      <c r="J105" s="240" t="s">
        <v>130</v>
      </c>
    </row>
    <row r="106" spans="2:10" s="13" customFormat="1" ht="11.25">
      <c r="B106" s="16"/>
      <c r="C106" s="18"/>
      <c r="D106" s="18"/>
      <c r="E106" s="18"/>
      <c r="F106" s="18"/>
      <c r="G106" s="18"/>
      <c r="H106" s="18"/>
      <c r="I106" s="18"/>
      <c r="J106"/>
    </row>
    <row r="107" spans="2:10" s="13" customFormat="1" ht="11.25">
      <c r="B107" s="58" t="s">
        <v>35</v>
      </c>
      <c r="C107" s="35">
        <f aca="true" t="shared" si="34" ref="C107:H107">C118</f>
        <v>0</v>
      </c>
      <c r="D107" s="35">
        <f t="shared" si="34"/>
        <v>0</v>
      </c>
      <c r="E107" s="35">
        <f t="shared" si="34"/>
        <v>0</v>
      </c>
      <c r="F107" s="35">
        <f t="shared" si="34"/>
        <v>0</v>
      </c>
      <c r="G107" s="35">
        <f t="shared" si="34"/>
        <v>0</v>
      </c>
      <c r="H107" s="35">
        <f t="shared" si="34"/>
        <v>0</v>
      </c>
      <c r="I107" s="35">
        <f>I118</f>
        <v>0</v>
      </c>
      <c r="J107"/>
    </row>
    <row r="108" spans="2:10" s="13" customFormat="1" ht="11.25">
      <c r="B108" s="56" t="s">
        <v>33</v>
      </c>
      <c r="C108" s="12"/>
      <c r="D108" s="12"/>
      <c r="E108" s="12"/>
      <c r="F108" s="12"/>
      <c r="G108" s="12"/>
      <c r="H108" s="12"/>
      <c r="I108" s="12"/>
      <c r="J108" s="4"/>
    </row>
    <row r="109" spans="2:10" s="13" customFormat="1" ht="11.25">
      <c r="B109" s="6" t="s">
        <v>12</v>
      </c>
      <c r="C109" s="237"/>
      <c r="D109" s="237"/>
      <c r="E109" s="237"/>
      <c r="F109" s="237"/>
      <c r="G109" s="237"/>
      <c r="H109" s="237"/>
      <c r="I109" s="25">
        <f>SUM(C109:H109)</f>
        <v>0</v>
      </c>
      <c r="J109" s="2">
        <f>IF($I$13=0,0,I109/$I$13)</f>
        <v>0</v>
      </c>
    </row>
    <row r="110" spans="2:10" s="13" customFormat="1" ht="11.25">
      <c r="B110" s="1" t="s">
        <v>37</v>
      </c>
      <c r="C110" s="230"/>
      <c r="D110" s="230"/>
      <c r="E110" s="230"/>
      <c r="F110" s="230"/>
      <c r="G110" s="230"/>
      <c r="H110" s="230"/>
      <c r="I110" s="26">
        <f>IF(I109=0,0,SUMPRODUCT(C110:H110,C109:H109)/I109)</f>
        <v>0</v>
      </c>
      <c r="J110" s="2">
        <f>IF($I$14=0,0,I110/$I$14)</f>
        <v>0</v>
      </c>
    </row>
    <row r="111" spans="2:10" s="13" customFormat="1" ht="11.25">
      <c r="B111" s="1" t="s">
        <v>13</v>
      </c>
      <c r="C111" s="3">
        <f aca="true" t="shared" si="35" ref="C111:H111">C110*C109</f>
        <v>0</v>
      </c>
      <c r="D111" s="3">
        <f t="shared" si="35"/>
        <v>0</v>
      </c>
      <c r="E111" s="3">
        <f t="shared" si="35"/>
        <v>0</v>
      </c>
      <c r="F111" s="3">
        <f t="shared" si="35"/>
        <v>0</v>
      </c>
      <c r="G111" s="3">
        <f t="shared" si="35"/>
        <v>0</v>
      </c>
      <c r="H111" s="3">
        <f t="shared" si="35"/>
        <v>0</v>
      </c>
      <c r="I111" s="27">
        <f>SUM(C111:H111)</f>
        <v>0</v>
      </c>
      <c r="J111" s="2">
        <f>IF($I$15=0,0,I111/$I$15)</f>
        <v>0</v>
      </c>
    </row>
    <row r="112" spans="2:10" s="13" customFormat="1" ht="11.25" customHeight="1">
      <c r="B112" s="4" t="s">
        <v>0</v>
      </c>
      <c r="C112" s="5">
        <f aca="true" t="shared" si="36" ref="C112:I112">IF($I111=0,0,C111/$I111)</f>
        <v>0</v>
      </c>
      <c r="D112" s="5">
        <f t="shared" si="36"/>
        <v>0</v>
      </c>
      <c r="E112" s="5">
        <f t="shared" si="36"/>
        <v>0</v>
      </c>
      <c r="F112" s="5">
        <f t="shared" si="36"/>
        <v>0</v>
      </c>
      <c r="G112" s="5">
        <f t="shared" si="36"/>
        <v>0</v>
      </c>
      <c r="H112" s="5">
        <f t="shared" si="36"/>
        <v>0</v>
      </c>
      <c r="I112" s="66">
        <f t="shared" si="36"/>
        <v>0</v>
      </c>
      <c r="J112" s="241"/>
    </row>
    <row r="113" spans="2:10" s="13" customFormat="1" ht="11.25">
      <c r="B113" s="57" t="s">
        <v>34</v>
      </c>
      <c r="C113" s="4"/>
      <c r="D113" s="4"/>
      <c r="E113" s="4"/>
      <c r="F113" s="4"/>
      <c r="G113" s="4"/>
      <c r="H113" s="4"/>
      <c r="I113" s="4"/>
      <c r="J113" s="177"/>
    </row>
    <row r="114" spans="2:10" s="13" customFormat="1" ht="11.25">
      <c r="B114" s="1" t="s">
        <v>18</v>
      </c>
      <c r="C114" s="237"/>
      <c r="D114" s="237"/>
      <c r="E114" s="237"/>
      <c r="F114" s="237"/>
      <c r="G114" s="237"/>
      <c r="H114" s="237"/>
      <c r="I114" s="25">
        <f>SUM(C114:H114)</f>
        <v>0</v>
      </c>
      <c r="J114" s="2">
        <f>IF($I$25=0,0,I114/$I$25)</f>
        <v>0</v>
      </c>
    </row>
    <row r="115" spans="2:10" s="13" customFormat="1" ht="11.25">
      <c r="B115" s="1" t="s">
        <v>39</v>
      </c>
      <c r="C115" s="231"/>
      <c r="D115" s="231"/>
      <c r="E115" s="231"/>
      <c r="F115" s="231"/>
      <c r="G115" s="231"/>
      <c r="H115" s="231"/>
      <c r="I115" s="26">
        <f>IF(I114=0,0,SUMPRODUCT(C115:H115,C114:H114)/I114)</f>
        <v>0</v>
      </c>
      <c r="J115" s="2">
        <f>IF($I$26=0,0,I115/$I$26)</f>
        <v>0</v>
      </c>
    </row>
    <row r="116" spans="2:10" s="13" customFormat="1" ht="11.25">
      <c r="B116" s="38" t="s">
        <v>17</v>
      </c>
      <c r="C116" s="3">
        <f aca="true" t="shared" si="37" ref="C116:H116">C114*C115</f>
        <v>0</v>
      </c>
      <c r="D116" s="3">
        <f t="shared" si="37"/>
        <v>0</v>
      </c>
      <c r="E116" s="3">
        <f t="shared" si="37"/>
        <v>0</v>
      </c>
      <c r="F116" s="3">
        <f t="shared" si="37"/>
        <v>0</v>
      </c>
      <c r="G116" s="3">
        <f t="shared" si="37"/>
        <v>0</v>
      </c>
      <c r="H116" s="3">
        <f t="shared" si="37"/>
        <v>0</v>
      </c>
      <c r="I116" s="27">
        <f>SUM(C116:H116)</f>
        <v>0</v>
      </c>
      <c r="J116" s="2">
        <f>IF($I$20=0,0,I116/$I$20)</f>
        <v>0</v>
      </c>
    </row>
    <row r="117" spans="2:10" s="13" customFormat="1" ht="11.25">
      <c r="B117" t="s">
        <v>2</v>
      </c>
      <c r="C117" s="11">
        <f aca="true" t="shared" si="38" ref="C117:I117">IF($I116=0,0,C116/$I116)</f>
        <v>0</v>
      </c>
      <c r="D117" s="11">
        <f t="shared" si="38"/>
        <v>0</v>
      </c>
      <c r="E117" s="11">
        <f t="shared" si="38"/>
        <v>0</v>
      </c>
      <c r="F117" s="11">
        <f t="shared" si="38"/>
        <v>0</v>
      </c>
      <c r="G117" s="11">
        <f t="shared" si="38"/>
        <v>0</v>
      </c>
      <c r="H117" s="11">
        <f t="shared" si="38"/>
        <v>0</v>
      </c>
      <c r="I117" s="67">
        <f t="shared" si="38"/>
        <v>0</v>
      </c>
      <c r="J117" s="244"/>
    </row>
    <row r="118" spans="2:10" s="13" customFormat="1" ht="11.25">
      <c r="B118" s="48" t="s">
        <v>19</v>
      </c>
      <c r="C118" s="24">
        <f>IF(C111=0,0,C116/C111)</f>
        <v>0</v>
      </c>
      <c r="D118" s="24">
        <f aca="true" t="shared" si="39" ref="D118:I118">IF(D111=0,0,D116/D111)</f>
        <v>0</v>
      </c>
      <c r="E118" s="24">
        <f t="shared" si="39"/>
        <v>0</v>
      </c>
      <c r="F118" s="24">
        <f t="shared" si="39"/>
        <v>0</v>
      </c>
      <c r="G118" s="24">
        <f t="shared" si="39"/>
        <v>0</v>
      </c>
      <c r="H118" s="24">
        <f t="shared" si="39"/>
        <v>0</v>
      </c>
      <c r="I118" s="33">
        <f t="shared" si="39"/>
        <v>0</v>
      </c>
      <c r="J118" s="245"/>
    </row>
    <row r="119" spans="2:10" s="13" customFormat="1" ht="11.25">
      <c r="B119" s="37" t="s">
        <v>20</v>
      </c>
      <c r="C119" s="7">
        <f>IF(C109=0,0,C114/C109)</f>
        <v>0</v>
      </c>
      <c r="D119" s="7">
        <f aca="true" t="shared" si="40" ref="D119:I119">IF(D109=0,0,D114/D109)</f>
        <v>0</v>
      </c>
      <c r="E119" s="7">
        <f t="shared" si="40"/>
        <v>0</v>
      </c>
      <c r="F119" s="7">
        <f t="shared" si="40"/>
        <v>0</v>
      </c>
      <c r="G119" s="7">
        <f t="shared" si="40"/>
        <v>0</v>
      </c>
      <c r="H119" s="7">
        <f t="shared" si="40"/>
        <v>0</v>
      </c>
      <c r="I119" s="239">
        <f t="shared" si="40"/>
        <v>0</v>
      </c>
      <c r="J119" s="242"/>
    </row>
    <row r="120" spans="2:10" s="13" customFormat="1" ht="11.25">
      <c r="B120" s="39" t="s">
        <v>21</v>
      </c>
      <c r="C120" s="5">
        <f>IF(C110=0,0,C115/C110)</f>
        <v>0</v>
      </c>
      <c r="D120" s="5">
        <f aca="true" t="shared" si="41" ref="D120:I120">IF(D110=0,0,D115/D110)</f>
        <v>0</v>
      </c>
      <c r="E120" s="5">
        <f t="shared" si="41"/>
        <v>0</v>
      </c>
      <c r="F120" s="5">
        <f t="shared" si="41"/>
        <v>0</v>
      </c>
      <c r="G120" s="5">
        <f t="shared" si="41"/>
        <v>0</v>
      </c>
      <c r="H120" s="5">
        <f t="shared" si="41"/>
        <v>0</v>
      </c>
      <c r="I120" s="28">
        <f t="shared" si="41"/>
        <v>0</v>
      </c>
      <c r="J120" s="243"/>
    </row>
    <row r="121" spans="3:9" s="13" customFormat="1" ht="11.25">
      <c r="C121" s="14"/>
      <c r="D121" s="14"/>
      <c r="E121" s="14"/>
      <c r="F121" s="14"/>
      <c r="G121" s="14"/>
      <c r="H121" s="14"/>
      <c r="I121" s="14"/>
    </row>
    <row r="122" spans="3:9" s="13" customFormat="1" ht="11.25">
      <c r="C122" s="14"/>
      <c r="D122" s="14"/>
      <c r="E122" s="14"/>
      <c r="F122" s="14"/>
      <c r="G122" s="14"/>
      <c r="H122" s="14"/>
      <c r="I122" s="14"/>
    </row>
    <row r="123" spans="2:10" s="13" customFormat="1" ht="11.25">
      <c r="B123" s="165" t="s">
        <v>6</v>
      </c>
      <c r="C123" s="166" t="str">
        <f aca="true" t="shared" si="42" ref="C123:H123">C$10</f>
        <v>cl finali</v>
      </c>
      <c r="D123" s="166" t="str">
        <f t="shared" si="42"/>
        <v>import</v>
      </c>
      <c r="E123" s="166" t="str">
        <f t="shared" si="42"/>
        <v>grossisti</v>
      </c>
      <c r="F123" s="166" t="str">
        <f t="shared" si="42"/>
        <v>dett A</v>
      </c>
      <c r="G123" s="166" t="str">
        <f t="shared" si="42"/>
        <v>dett B</v>
      </c>
      <c r="H123" s="166" t="str">
        <f t="shared" si="42"/>
        <v>dett C</v>
      </c>
      <c r="I123" s="167" t="s">
        <v>36</v>
      </c>
      <c r="J123" s="240" t="s">
        <v>130</v>
      </c>
    </row>
    <row r="124" spans="3:10" s="13" customFormat="1" ht="11.25">
      <c r="C124" s="14"/>
      <c r="D124" s="14"/>
      <c r="E124" s="14"/>
      <c r="F124" s="14"/>
      <c r="G124" s="14"/>
      <c r="H124" s="14"/>
      <c r="I124" s="14"/>
      <c r="J124"/>
    </row>
    <row r="125" spans="2:10" s="13" customFormat="1" ht="11.25">
      <c r="B125" s="58" t="s">
        <v>35</v>
      </c>
      <c r="C125" s="35">
        <f aca="true" t="shared" si="43" ref="C125:H125">C136</f>
        <v>0</v>
      </c>
      <c r="D125" s="35">
        <f t="shared" si="43"/>
        <v>0</v>
      </c>
      <c r="E125" s="35">
        <f t="shared" si="43"/>
        <v>0</v>
      </c>
      <c r="F125" s="35">
        <f t="shared" si="43"/>
        <v>0</v>
      </c>
      <c r="G125" s="35">
        <f t="shared" si="43"/>
        <v>0</v>
      </c>
      <c r="H125" s="35">
        <f t="shared" si="43"/>
        <v>0</v>
      </c>
      <c r="I125" s="35">
        <f>I136</f>
        <v>0</v>
      </c>
      <c r="J125"/>
    </row>
    <row r="126" spans="2:10" s="13" customFormat="1" ht="11.25">
      <c r="B126" s="56" t="s">
        <v>33</v>
      </c>
      <c r="C126" s="12"/>
      <c r="D126" s="12"/>
      <c r="E126" s="12"/>
      <c r="F126" s="12"/>
      <c r="G126" s="12"/>
      <c r="H126" s="12"/>
      <c r="I126" s="12"/>
      <c r="J126" s="4"/>
    </row>
    <row r="127" spans="2:10" s="13" customFormat="1" ht="11.25">
      <c r="B127" s="6" t="s">
        <v>12</v>
      </c>
      <c r="C127" s="237"/>
      <c r="D127" s="237"/>
      <c r="E127" s="237"/>
      <c r="F127" s="237"/>
      <c r="G127" s="237"/>
      <c r="H127" s="237"/>
      <c r="I127" s="25">
        <f>SUM(C127:H127)</f>
        <v>0</v>
      </c>
      <c r="J127" s="2">
        <f>IF($I$13=0,0,I127/$I$13)</f>
        <v>0</v>
      </c>
    </row>
    <row r="128" spans="2:10" s="13" customFormat="1" ht="11.25">
      <c r="B128" s="1" t="s">
        <v>37</v>
      </c>
      <c r="C128" s="230"/>
      <c r="D128" s="230"/>
      <c r="E128" s="230"/>
      <c r="F128" s="230"/>
      <c r="G128" s="230"/>
      <c r="H128" s="230"/>
      <c r="I128" s="26">
        <f>IF(I127=0,0,SUMPRODUCT(C128:H128,C127:H127)/I127)</f>
        <v>0</v>
      </c>
      <c r="J128" s="2">
        <f>IF($I$14=0,0,I128/$I$14)</f>
        <v>0</v>
      </c>
    </row>
    <row r="129" spans="2:10" s="13" customFormat="1" ht="11.25">
      <c r="B129" s="1" t="s">
        <v>13</v>
      </c>
      <c r="C129" s="3">
        <f aca="true" t="shared" si="44" ref="C129:H129">C128*C127</f>
        <v>0</v>
      </c>
      <c r="D129" s="3">
        <f t="shared" si="44"/>
        <v>0</v>
      </c>
      <c r="E129" s="3">
        <f t="shared" si="44"/>
        <v>0</v>
      </c>
      <c r="F129" s="3">
        <f t="shared" si="44"/>
        <v>0</v>
      </c>
      <c r="G129" s="3">
        <f t="shared" si="44"/>
        <v>0</v>
      </c>
      <c r="H129" s="3">
        <f t="shared" si="44"/>
        <v>0</v>
      </c>
      <c r="I129" s="27">
        <f>SUM(C129:H129)</f>
        <v>0</v>
      </c>
      <c r="J129" s="2">
        <f>IF($I$15=0,0,I129/$I$15)</f>
        <v>0</v>
      </c>
    </row>
    <row r="130" spans="2:10" s="13" customFormat="1" ht="11.25">
      <c r="B130" s="4" t="s">
        <v>0</v>
      </c>
      <c r="C130" s="5">
        <f aca="true" t="shared" si="45" ref="C130:I130">IF($I129=0,0,C129/$I129)</f>
        <v>0</v>
      </c>
      <c r="D130" s="5">
        <f t="shared" si="45"/>
        <v>0</v>
      </c>
      <c r="E130" s="5">
        <f t="shared" si="45"/>
        <v>0</v>
      </c>
      <c r="F130" s="5">
        <f t="shared" si="45"/>
        <v>0</v>
      </c>
      <c r="G130" s="5">
        <f t="shared" si="45"/>
        <v>0</v>
      </c>
      <c r="H130" s="5">
        <f t="shared" si="45"/>
        <v>0</v>
      </c>
      <c r="I130" s="66">
        <f t="shared" si="45"/>
        <v>0</v>
      </c>
      <c r="J130" s="241"/>
    </row>
    <row r="131" spans="2:10" s="13" customFormat="1" ht="11.25">
      <c r="B131" s="57" t="s">
        <v>34</v>
      </c>
      <c r="C131" s="4"/>
      <c r="D131" s="4"/>
      <c r="E131" s="4"/>
      <c r="F131" s="4"/>
      <c r="G131" s="4"/>
      <c r="H131" s="4"/>
      <c r="I131" s="4"/>
      <c r="J131" s="177"/>
    </row>
    <row r="132" spans="2:10" s="13" customFormat="1" ht="11.25">
      <c r="B132" s="1" t="s">
        <v>18</v>
      </c>
      <c r="C132" s="237"/>
      <c r="D132" s="237"/>
      <c r="E132" s="237"/>
      <c r="F132" s="237"/>
      <c r="G132" s="237"/>
      <c r="H132" s="237"/>
      <c r="I132" s="25">
        <f>SUM(C132:H132)</f>
        <v>0</v>
      </c>
      <c r="J132" s="2">
        <f>IF($I$25=0,0,I132/$I$25)</f>
        <v>0</v>
      </c>
    </row>
    <row r="133" spans="2:10" s="13" customFormat="1" ht="11.25">
      <c r="B133" s="1" t="s">
        <v>39</v>
      </c>
      <c r="C133" s="231"/>
      <c r="D133" s="231"/>
      <c r="E133" s="231"/>
      <c r="F133" s="231"/>
      <c r="G133" s="231"/>
      <c r="H133" s="231"/>
      <c r="I133" s="26">
        <f>IF(I132=0,0,SUMPRODUCT(C133:H133,C132:H132)/I132)</f>
        <v>0</v>
      </c>
      <c r="J133" s="2">
        <f>IF($I$26=0,0,I133/$I$26)</f>
        <v>0</v>
      </c>
    </row>
    <row r="134" spans="2:10" s="13" customFormat="1" ht="11.25">
      <c r="B134" s="38" t="s">
        <v>17</v>
      </c>
      <c r="C134" s="3">
        <f aca="true" t="shared" si="46" ref="C134:H134">C132*C133</f>
        <v>0</v>
      </c>
      <c r="D134" s="3">
        <f t="shared" si="46"/>
        <v>0</v>
      </c>
      <c r="E134" s="3">
        <f t="shared" si="46"/>
        <v>0</v>
      </c>
      <c r="F134" s="3">
        <f t="shared" si="46"/>
        <v>0</v>
      </c>
      <c r="G134" s="3">
        <f t="shared" si="46"/>
        <v>0</v>
      </c>
      <c r="H134" s="3">
        <f t="shared" si="46"/>
        <v>0</v>
      </c>
      <c r="I134" s="27">
        <f>SUM(C134:H134)</f>
        <v>0</v>
      </c>
      <c r="J134" s="2">
        <f>IF($I$20=0,0,I134/$I$20)</f>
        <v>0</v>
      </c>
    </row>
    <row r="135" spans="2:10" s="13" customFormat="1" ht="11.25">
      <c r="B135" t="s">
        <v>2</v>
      </c>
      <c r="C135" s="11">
        <f aca="true" t="shared" si="47" ref="C135:I135">IF($I134=0,0,C134/$I134)</f>
        <v>0</v>
      </c>
      <c r="D135" s="11">
        <f t="shared" si="47"/>
        <v>0</v>
      </c>
      <c r="E135" s="11">
        <f t="shared" si="47"/>
        <v>0</v>
      </c>
      <c r="F135" s="11">
        <f t="shared" si="47"/>
        <v>0</v>
      </c>
      <c r="G135" s="11">
        <f t="shared" si="47"/>
        <v>0</v>
      </c>
      <c r="H135" s="11">
        <f t="shared" si="47"/>
        <v>0</v>
      </c>
      <c r="I135" s="67">
        <f t="shared" si="47"/>
        <v>0</v>
      </c>
      <c r="J135" s="244"/>
    </row>
    <row r="136" spans="2:10" s="13" customFormat="1" ht="11.25">
      <c r="B136" s="48" t="s">
        <v>19</v>
      </c>
      <c r="C136" s="24">
        <f>IF(C129=0,0,C134/C129)</f>
        <v>0</v>
      </c>
      <c r="D136" s="24">
        <f aca="true" t="shared" si="48" ref="D136:I136">IF(D129=0,0,D134/D129)</f>
        <v>0</v>
      </c>
      <c r="E136" s="24">
        <f t="shared" si="48"/>
        <v>0</v>
      </c>
      <c r="F136" s="24">
        <f t="shared" si="48"/>
        <v>0</v>
      </c>
      <c r="G136" s="24">
        <f t="shared" si="48"/>
        <v>0</v>
      </c>
      <c r="H136" s="24">
        <f t="shared" si="48"/>
        <v>0</v>
      </c>
      <c r="I136" s="33">
        <f t="shared" si="48"/>
        <v>0</v>
      </c>
      <c r="J136" s="245"/>
    </row>
    <row r="137" spans="2:10" s="13" customFormat="1" ht="11.25">
      <c r="B137" s="37" t="s">
        <v>20</v>
      </c>
      <c r="C137" s="7">
        <f>IF(C127=0,0,C132/C127)</f>
        <v>0</v>
      </c>
      <c r="D137" s="7">
        <f aca="true" t="shared" si="49" ref="D137:I137">IF(D127=0,0,D132/D127)</f>
        <v>0</v>
      </c>
      <c r="E137" s="7">
        <f t="shared" si="49"/>
        <v>0</v>
      </c>
      <c r="F137" s="7">
        <f t="shared" si="49"/>
        <v>0</v>
      </c>
      <c r="G137" s="7">
        <f t="shared" si="49"/>
        <v>0</v>
      </c>
      <c r="H137" s="7">
        <f t="shared" si="49"/>
        <v>0</v>
      </c>
      <c r="I137" s="239">
        <f t="shared" si="49"/>
        <v>0</v>
      </c>
      <c r="J137" s="242"/>
    </row>
    <row r="138" spans="2:10" s="13" customFormat="1" ht="11.25">
      <c r="B138" s="39" t="s">
        <v>21</v>
      </c>
      <c r="C138" s="5">
        <f>IF(C128=0,0,C133/C128)</f>
        <v>0</v>
      </c>
      <c r="D138" s="5">
        <f aca="true" t="shared" si="50" ref="D138:I138">IF(D128=0,0,D133/D128)</f>
        <v>0</v>
      </c>
      <c r="E138" s="5">
        <f t="shared" si="50"/>
        <v>0</v>
      </c>
      <c r="F138" s="5">
        <f t="shared" si="50"/>
        <v>0</v>
      </c>
      <c r="G138" s="5">
        <f t="shared" si="50"/>
        <v>0</v>
      </c>
      <c r="H138" s="5">
        <f t="shared" si="50"/>
        <v>0</v>
      </c>
      <c r="I138" s="28">
        <f t="shared" si="50"/>
        <v>0</v>
      </c>
      <c r="J138" s="243"/>
    </row>
    <row r="139" spans="2:10" s="13" customFormat="1" ht="11.25">
      <c r="B139" s="40"/>
      <c r="C139" s="11"/>
      <c r="D139" s="11"/>
      <c r="E139" s="11"/>
      <c r="F139" s="11"/>
      <c r="G139" s="11"/>
      <c r="H139" s="11"/>
      <c r="I139" s="59"/>
      <c r="J139"/>
    </row>
    <row r="140" spans="2:10" s="13" customFormat="1" ht="11.25">
      <c r="B140" s="40"/>
      <c r="C140" s="11"/>
      <c r="D140" s="11"/>
      <c r="E140" s="11"/>
      <c r="F140" s="11"/>
      <c r="G140" s="11"/>
      <c r="H140" s="11"/>
      <c r="I140" s="59"/>
      <c r="J140"/>
    </row>
    <row r="141" spans="2:10" s="13" customFormat="1" ht="11.25">
      <c r="B141" s="165" t="s">
        <v>7</v>
      </c>
      <c r="C141" s="166" t="str">
        <f aca="true" t="shared" si="51" ref="C141:H141">C$10</f>
        <v>cl finali</v>
      </c>
      <c r="D141" s="166" t="str">
        <f t="shared" si="51"/>
        <v>import</v>
      </c>
      <c r="E141" s="166" t="str">
        <f t="shared" si="51"/>
        <v>grossisti</v>
      </c>
      <c r="F141" s="166" t="str">
        <f t="shared" si="51"/>
        <v>dett A</v>
      </c>
      <c r="G141" s="166" t="str">
        <f t="shared" si="51"/>
        <v>dett B</v>
      </c>
      <c r="H141" s="166" t="str">
        <f t="shared" si="51"/>
        <v>dett C</v>
      </c>
      <c r="I141" s="167" t="s">
        <v>36</v>
      </c>
      <c r="J141" s="240" t="s">
        <v>130</v>
      </c>
    </row>
    <row r="142" spans="2:10" s="13" customFormat="1" ht="11.25">
      <c r="B142" s="40"/>
      <c r="C142" s="11"/>
      <c r="D142" s="11"/>
      <c r="E142" s="11"/>
      <c r="F142" s="11"/>
      <c r="G142" s="11"/>
      <c r="H142" s="11"/>
      <c r="I142" s="59"/>
      <c r="J142"/>
    </row>
    <row r="143" spans="2:10" s="13" customFormat="1" ht="11.25">
      <c r="B143" s="58" t="s">
        <v>35</v>
      </c>
      <c r="C143" s="35">
        <f aca="true" t="shared" si="52" ref="C143:H143">C154</f>
        <v>0</v>
      </c>
      <c r="D143" s="35">
        <f t="shared" si="52"/>
        <v>0</v>
      </c>
      <c r="E143" s="35">
        <f t="shared" si="52"/>
        <v>0</v>
      </c>
      <c r="F143" s="35">
        <f t="shared" si="52"/>
        <v>0</v>
      </c>
      <c r="G143" s="35">
        <f t="shared" si="52"/>
        <v>0</v>
      </c>
      <c r="H143" s="35">
        <f t="shared" si="52"/>
        <v>0</v>
      </c>
      <c r="I143" s="35">
        <f>I154</f>
        <v>0</v>
      </c>
      <c r="J143"/>
    </row>
    <row r="144" spans="2:10" s="13" customFormat="1" ht="11.25">
      <c r="B144" s="56" t="s">
        <v>33</v>
      </c>
      <c r="C144" s="12"/>
      <c r="D144" s="12"/>
      <c r="E144" s="12"/>
      <c r="F144" s="12"/>
      <c r="G144" s="12"/>
      <c r="H144" s="12"/>
      <c r="I144" s="12"/>
      <c r="J144" s="4"/>
    </row>
    <row r="145" spans="2:10" s="13" customFormat="1" ht="11.25">
      <c r="B145" s="6" t="s">
        <v>12</v>
      </c>
      <c r="C145" s="237"/>
      <c r="D145" s="237"/>
      <c r="E145" s="237"/>
      <c r="F145" s="237"/>
      <c r="G145" s="237"/>
      <c r="H145" s="237"/>
      <c r="I145" s="25">
        <f>SUM(C145:H145)</f>
        <v>0</v>
      </c>
      <c r="J145" s="2">
        <f>IF($I$13=0,0,I145/$I$13)</f>
        <v>0</v>
      </c>
    </row>
    <row r="146" spans="2:10" s="13" customFormat="1" ht="11.25">
      <c r="B146" s="1" t="s">
        <v>37</v>
      </c>
      <c r="C146" s="230"/>
      <c r="D146" s="230"/>
      <c r="E146" s="230"/>
      <c r="F146" s="230"/>
      <c r="G146" s="230"/>
      <c r="H146" s="230"/>
      <c r="I146" s="26">
        <f>IF(I145=0,0,SUMPRODUCT(C146:H146,C145:H145)/I145)</f>
        <v>0</v>
      </c>
      <c r="J146" s="2">
        <f>IF($I$14=0,0,I146/$I$14)</f>
        <v>0</v>
      </c>
    </row>
    <row r="147" spans="2:10" s="13" customFormat="1" ht="11.25">
      <c r="B147" s="1" t="s">
        <v>13</v>
      </c>
      <c r="C147" s="3">
        <f aca="true" t="shared" si="53" ref="C147:H147">C146*C145</f>
        <v>0</v>
      </c>
      <c r="D147" s="3">
        <f t="shared" si="53"/>
        <v>0</v>
      </c>
      <c r="E147" s="3">
        <f t="shared" si="53"/>
        <v>0</v>
      </c>
      <c r="F147" s="3">
        <f t="shared" si="53"/>
        <v>0</v>
      </c>
      <c r="G147" s="3">
        <f t="shared" si="53"/>
        <v>0</v>
      </c>
      <c r="H147" s="3">
        <f t="shared" si="53"/>
        <v>0</v>
      </c>
      <c r="I147" s="27">
        <f>SUM(C147:H147)</f>
        <v>0</v>
      </c>
      <c r="J147" s="2">
        <f>IF($I$15=0,0,I147/$I$15)</f>
        <v>0</v>
      </c>
    </row>
    <row r="148" spans="2:10" s="13" customFormat="1" ht="11.25">
      <c r="B148" s="4" t="s">
        <v>0</v>
      </c>
      <c r="C148" s="5">
        <f aca="true" t="shared" si="54" ref="C148:I148">IF($I147=0,0,C147/$I147)</f>
        <v>0</v>
      </c>
      <c r="D148" s="5">
        <f t="shared" si="54"/>
        <v>0</v>
      </c>
      <c r="E148" s="5">
        <f t="shared" si="54"/>
        <v>0</v>
      </c>
      <c r="F148" s="5">
        <f t="shared" si="54"/>
        <v>0</v>
      </c>
      <c r="G148" s="5">
        <f t="shared" si="54"/>
        <v>0</v>
      </c>
      <c r="H148" s="5">
        <f t="shared" si="54"/>
        <v>0</v>
      </c>
      <c r="I148" s="66">
        <f t="shared" si="54"/>
        <v>0</v>
      </c>
      <c r="J148" s="241"/>
    </row>
    <row r="149" spans="2:10" s="13" customFormat="1" ht="11.25">
      <c r="B149" s="57" t="s">
        <v>34</v>
      </c>
      <c r="C149" s="4"/>
      <c r="D149" s="4"/>
      <c r="E149" s="4"/>
      <c r="F149" s="4"/>
      <c r="G149" s="4"/>
      <c r="H149" s="4"/>
      <c r="I149" s="4"/>
      <c r="J149" s="177"/>
    </row>
    <row r="150" spans="2:10" s="13" customFormat="1" ht="11.25">
      <c r="B150" s="1" t="s">
        <v>18</v>
      </c>
      <c r="C150" s="237"/>
      <c r="D150" s="237"/>
      <c r="E150" s="237"/>
      <c r="F150" s="237"/>
      <c r="G150" s="237"/>
      <c r="H150" s="237"/>
      <c r="I150" s="25">
        <f>SUM(C150:H150)</f>
        <v>0</v>
      </c>
      <c r="J150" s="2">
        <f>IF($I$25=0,0,I150/$I$25)</f>
        <v>0</v>
      </c>
    </row>
    <row r="151" spans="2:10" s="13" customFormat="1" ht="11.25">
      <c r="B151" s="1" t="s">
        <v>39</v>
      </c>
      <c r="C151" s="231"/>
      <c r="D151" s="231"/>
      <c r="E151" s="231"/>
      <c r="F151" s="231"/>
      <c r="G151" s="231"/>
      <c r="H151" s="231"/>
      <c r="I151" s="26">
        <f>IF(I150=0,0,SUMPRODUCT(C151:H151,C150:H150)/I150)</f>
        <v>0</v>
      </c>
      <c r="J151" s="2">
        <f>IF($I$26=0,0,I151/$I$26)</f>
        <v>0</v>
      </c>
    </row>
    <row r="152" spans="2:10" s="13" customFormat="1" ht="11.25">
      <c r="B152" s="38" t="s">
        <v>17</v>
      </c>
      <c r="C152" s="3">
        <f aca="true" t="shared" si="55" ref="C152:H152">C150*C151</f>
        <v>0</v>
      </c>
      <c r="D152" s="3">
        <f t="shared" si="55"/>
        <v>0</v>
      </c>
      <c r="E152" s="3">
        <f t="shared" si="55"/>
        <v>0</v>
      </c>
      <c r="F152" s="3">
        <f t="shared" si="55"/>
        <v>0</v>
      </c>
      <c r="G152" s="3">
        <f t="shared" si="55"/>
        <v>0</v>
      </c>
      <c r="H152" s="3">
        <f t="shared" si="55"/>
        <v>0</v>
      </c>
      <c r="I152" s="27">
        <f>SUM(C152:H152)</f>
        <v>0</v>
      </c>
      <c r="J152" s="2">
        <f>IF($I$20=0,0,I152/$I$20)</f>
        <v>0</v>
      </c>
    </row>
    <row r="153" spans="2:10" s="13" customFormat="1" ht="11.25">
      <c r="B153" t="s">
        <v>2</v>
      </c>
      <c r="C153" s="11">
        <f aca="true" t="shared" si="56" ref="C153:I153">IF($I152=0,0,C152/$I152)</f>
        <v>0</v>
      </c>
      <c r="D153" s="11">
        <f t="shared" si="56"/>
        <v>0</v>
      </c>
      <c r="E153" s="11">
        <f t="shared" si="56"/>
        <v>0</v>
      </c>
      <c r="F153" s="11">
        <f t="shared" si="56"/>
        <v>0</v>
      </c>
      <c r="G153" s="11">
        <f t="shared" si="56"/>
        <v>0</v>
      </c>
      <c r="H153" s="11">
        <f t="shared" si="56"/>
        <v>0</v>
      </c>
      <c r="I153" s="67">
        <f t="shared" si="56"/>
        <v>0</v>
      </c>
      <c r="J153" s="244"/>
    </row>
    <row r="154" spans="2:10" s="13" customFormat="1" ht="11.25">
      <c r="B154" s="48" t="s">
        <v>19</v>
      </c>
      <c r="C154" s="24">
        <f>IF(C147=0,0,C152/C147)</f>
        <v>0</v>
      </c>
      <c r="D154" s="24">
        <f aca="true" t="shared" si="57" ref="D154:I154">IF(D147=0,0,D152/D147)</f>
        <v>0</v>
      </c>
      <c r="E154" s="24">
        <f t="shared" si="57"/>
        <v>0</v>
      </c>
      <c r="F154" s="24">
        <f t="shared" si="57"/>
        <v>0</v>
      </c>
      <c r="G154" s="24">
        <f t="shared" si="57"/>
        <v>0</v>
      </c>
      <c r="H154" s="24">
        <f t="shared" si="57"/>
        <v>0</v>
      </c>
      <c r="I154" s="33">
        <f t="shared" si="57"/>
        <v>0</v>
      </c>
      <c r="J154" s="245"/>
    </row>
    <row r="155" spans="2:10" s="13" customFormat="1" ht="11.25">
      <c r="B155" s="37" t="s">
        <v>20</v>
      </c>
      <c r="C155" s="7">
        <f>IF(C145=0,0,C150/C145)</f>
        <v>0</v>
      </c>
      <c r="D155" s="7">
        <f aca="true" t="shared" si="58" ref="D155:I155">IF(D145=0,0,D150/D145)</f>
        <v>0</v>
      </c>
      <c r="E155" s="7">
        <f t="shared" si="58"/>
        <v>0</v>
      </c>
      <c r="F155" s="7">
        <f t="shared" si="58"/>
        <v>0</v>
      </c>
      <c r="G155" s="7">
        <f t="shared" si="58"/>
        <v>0</v>
      </c>
      <c r="H155" s="7">
        <f t="shared" si="58"/>
        <v>0</v>
      </c>
      <c r="I155" s="239">
        <f t="shared" si="58"/>
        <v>0</v>
      </c>
      <c r="J155" s="242"/>
    </row>
    <row r="156" spans="2:10" s="13" customFormat="1" ht="11.25">
      <c r="B156" s="39" t="s">
        <v>21</v>
      </c>
      <c r="C156" s="5">
        <f>IF(C146=0,0,C151/C146)</f>
        <v>0</v>
      </c>
      <c r="D156" s="5">
        <f aca="true" t="shared" si="59" ref="D156:I156">IF(D146=0,0,D151/D146)</f>
        <v>0</v>
      </c>
      <c r="E156" s="5">
        <f t="shared" si="59"/>
        <v>0</v>
      </c>
      <c r="F156" s="5">
        <f t="shared" si="59"/>
        <v>0</v>
      </c>
      <c r="G156" s="5">
        <f t="shared" si="59"/>
        <v>0</v>
      </c>
      <c r="H156" s="5">
        <f t="shared" si="59"/>
        <v>0</v>
      </c>
      <c r="I156" s="28">
        <f t="shared" si="59"/>
        <v>0</v>
      </c>
      <c r="J156" s="243"/>
    </row>
    <row r="157" spans="3:9" s="13" customFormat="1" ht="11.25">
      <c r="C157" s="14"/>
      <c r="D157" s="14"/>
      <c r="E157" s="14"/>
      <c r="F157" s="14"/>
      <c r="G157" s="14"/>
      <c r="H157" s="14"/>
      <c r="I157" s="14"/>
    </row>
    <row r="158" spans="3:9" s="13" customFormat="1" ht="11.25">
      <c r="C158" s="14"/>
      <c r="D158" s="14"/>
      <c r="E158" s="14"/>
      <c r="F158" s="14"/>
      <c r="G158" s="14"/>
      <c r="H158" s="14"/>
      <c r="I158" s="14"/>
    </row>
    <row r="159" spans="2:10" s="13" customFormat="1" ht="11.25">
      <c r="B159" s="165" t="s">
        <v>8</v>
      </c>
      <c r="C159" s="166" t="str">
        <f aca="true" t="shared" si="60" ref="C159:H159">C$10</f>
        <v>cl finali</v>
      </c>
      <c r="D159" s="166" t="str">
        <f t="shared" si="60"/>
        <v>import</v>
      </c>
      <c r="E159" s="166" t="str">
        <f t="shared" si="60"/>
        <v>grossisti</v>
      </c>
      <c r="F159" s="166" t="str">
        <f t="shared" si="60"/>
        <v>dett A</v>
      </c>
      <c r="G159" s="166" t="str">
        <f t="shared" si="60"/>
        <v>dett B</v>
      </c>
      <c r="H159" s="166" t="str">
        <f t="shared" si="60"/>
        <v>dett C</v>
      </c>
      <c r="I159" s="167" t="s">
        <v>36</v>
      </c>
      <c r="J159" s="240" t="s">
        <v>130</v>
      </c>
    </row>
    <row r="160" spans="3:10" s="13" customFormat="1" ht="11.25">
      <c r="C160" s="14"/>
      <c r="D160" s="14"/>
      <c r="E160" s="14"/>
      <c r="F160" s="14"/>
      <c r="G160" s="14"/>
      <c r="H160" s="14"/>
      <c r="I160" s="14"/>
      <c r="J160"/>
    </row>
    <row r="161" spans="2:10" s="13" customFormat="1" ht="11.25">
      <c r="B161" s="58" t="s">
        <v>35</v>
      </c>
      <c r="C161" s="35">
        <f aca="true" t="shared" si="61" ref="C161:H161">C172</f>
        <v>0</v>
      </c>
      <c r="D161" s="35">
        <f t="shared" si="61"/>
        <v>0</v>
      </c>
      <c r="E161" s="35">
        <f t="shared" si="61"/>
        <v>0</v>
      </c>
      <c r="F161" s="35">
        <f t="shared" si="61"/>
        <v>0</v>
      </c>
      <c r="G161" s="35">
        <f t="shared" si="61"/>
        <v>0</v>
      </c>
      <c r="H161" s="35">
        <f t="shared" si="61"/>
        <v>0</v>
      </c>
      <c r="I161" s="35">
        <f>I172</f>
        <v>0</v>
      </c>
      <c r="J161"/>
    </row>
    <row r="162" spans="2:10" s="13" customFormat="1" ht="11.25">
      <c r="B162" s="56" t="s">
        <v>33</v>
      </c>
      <c r="C162" s="12"/>
      <c r="D162" s="12"/>
      <c r="E162" s="12"/>
      <c r="F162" s="12"/>
      <c r="G162" s="12"/>
      <c r="H162" s="12"/>
      <c r="I162" s="12"/>
      <c r="J162" s="4"/>
    </row>
    <row r="163" spans="2:10" s="13" customFormat="1" ht="11.25">
      <c r="B163" s="6" t="s">
        <v>12</v>
      </c>
      <c r="C163" s="237"/>
      <c r="D163" s="237"/>
      <c r="E163" s="237"/>
      <c r="F163" s="237"/>
      <c r="G163" s="237"/>
      <c r="H163" s="237"/>
      <c r="I163" s="25">
        <f>SUM(C163:H163)</f>
        <v>0</v>
      </c>
      <c r="J163" s="2">
        <f>IF($I$13=0,0,I163/$I$13)</f>
        <v>0</v>
      </c>
    </row>
    <row r="164" spans="2:10" s="13" customFormat="1" ht="11.25">
      <c r="B164" s="1" t="s">
        <v>37</v>
      </c>
      <c r="C164" s="230"/>
      <c r="D164" s="230"/>
      <c r="E164" s="230"/>
      <c r="F164" s="230"/>
      <c r="G164" s="230"/>
      <c r="H164" s="230"/>
      <c r="I164" s="26">
        <f>IF(I163=0,0,SUMPRODUCT(C164:H164,C163:H163)/I163)</f>
        <v>0</v>
      </c>
      <c r="J164" s="2">
        <f>IF($I$14=0,0,I164/$I$14)</f>
        <v>0</v>
      </c>
    </row>
    <row r="165" spans="2:10" s="13" customFormat="1" ht="11.25">
      <c r="B165" s="1" t="s">
        <v>13</v>
      </c>
      <c r="C165" s="3">
        <f aca="true" t="shared" si="62" ref="C165:H165">C164*C163</f>
        <v>0</v>
      </c>
      <c r="D165" s="3">
        <f t="shared" si="62"/>
        <v>0</v>
      </c>
      <c r="E165" s="3">
        <f t="shared" si="62"/>
        <v>0</v>
      </c>
      <c r="F165" s="3">
        <f t="shared" si="62"/>
        <v>0</v>
      </c>
      <c r="G165" s="3">
        <f t="shared" si="62"/>
        <v>0</v>
      </c>
      <c r="H165" s="3">
        <f t="shared" si="62"/>
        <v>0</v>
      </c>
      <c r="I165" s="27">
        <f>SUM(C165:H165)</f>
        <v>0</v>
      </c>
      <c r="J165" s="2">
        <f>IF($I$15=0,0,I165/$I$15)</f>
        <v>0</v>
      </c>
    </row>
    <row r="166" spans="2:10" s="13" customFormat="1" ht="11.25" customHeight="1">
      <c r="B166" s="4" t="s">
        <v>0</v>
      </c>
      <c r="C166" s="5">
        <f aca="true" t="shared" si="63" ref="C166:I166">IF($I165=0,0,C165/$I165)</f>
        <v>0</v>
      </c>
      <c r="D166" s="5">
        <f t="shared" si="63"/>
        <v>0</v>
      </c>
      <c r="E166" s="5">
        <f t="shared" si="63"/>
        <v>0</v>
      </c>
      <c r="F166" s="5">
        <f t="shared" si="63"/>
        <v>0</v>
      </c>
      <c r="G166" s="5">
        <f t="shared" si="63"/>
        <v>0</v>
      </c>
      <c r="H166" s="5">
        <f t="shared" si="63"/>
        <v>0</v>
      </c>
      <c r="I166" s="66">
        <f t="shared" si="63"/>
        <v>0</v>
      </c>
      <c r="J166" s="241"/>
    </row>
    <row r="167" spans="2:10" s="13" customFormat="1" ht="11.25">
      <c r="B167" s="57" t="s">
        <v>34</v>
      </c>
      <c r="C167" s="4"/>
      <c r="D167" s="4"/>
      <c r="E167" s="4"/>
      <c r="F167" s="4"/>
      <c r="G167" s="4"/>
      <c r="H167" s="4"/>
      <c r="I167" s="4"/>
      <c r="J167" s="177"/>
    </row>
    <row r="168" spans="2:10" s="13" customFormat="1" ht="11.25">
      <c r="B168" s="1" t="s">
        <v>18</v>
      </c>
      <c r="C168" s="237"/>
      <c r="D168" s="237"/>
      <c r="E168" s="237"/>
      <c r="F168" s="237"/>
      <c r="G168" s="237"/>
      <c r="H168" s="237"/>
      <c r="I168" s="25">
        <f>SUM(C168:H168)</f>
        <v>0</v>
      </c>
      <c r="J168" s="2">
        <f>IF($I$25=0,0,I168/$I$25)</f>
        <v>0</v>
      </c>
    </row>
    <row r="169" spans="2:10" s="13" customFormat="1" ht="11.25">
      <c r="B169" s="1" t="s">
        <v>39</v>
      </c>
      <c r="C169" s="231"/>
      <c r="D169" s="231"/>
      <c r="E169" s="231"/>
      <c r="F169" s="231"/>
      <c r="G169" s="231"/>
      <c r="H169" s="231"/>
      <c r="I169" s="26">
        <f>IF(I168=0,0,SUMPRODUCT(C169:H169,C168:H168)/I168)</f>
        <v>0</v>
      </c>
      <c r="J169" s="2">
        <f>IF($I$26=0,0,I169/$I$26)</f>
        <v>0</v>
      </c>
    </row>
    <row r="170" spans="2:10" s="13" customFormat="1" ht="11.25">
      <c r="B170" s="38" t="s">
        <v>17</v>
      </c>
      <c r="C170" s="3">
        <f aca="true" t="shared" si="64" ref="C170:H170">C168*C169</f>
        <v>0</v>
      </c>
      <c r="D170" s="3">
        <f t="shared" si="64"/>
        <v>0</v>
      </c>
      <c r="E170" s="3">
        <f t="shared" si="64"/>
        <v>0</v>
      </c>
      <c r="F170" s="3">
        <f t="shared" si="64"/>
        <v>0</v>
      </c>
      <c r="G170" s="3">
        <f t="shared" si="64"/>
        <v>0</v>
      </c>
      <c r="H170" s="3">
        <f t="shared" si="64"/>
        <v>0</v>
      </c>
      <c r="I170" s="27">
        <f>SUM(C170:H170)</f>
        <v>0</v>
      </c>
      <c r="J170" s="2">
        <f>IF($I$20=0,0,I170/$I$20)</f>
        <v>0</v>
      </c>
    </row>
    <row r="171" spans="2:10" s="13" customFormat="1" ht="11.25">
      <c r="B171" t="s">
        <v>2</v>
      </c>
      <c r="C171" s="11">
        <f aca="true" t="shared" si="65" ref="C171:I171">IF($I170=0,0,C170/$I170)</f>
        <v>0</v>
      </c>
      <c r="D171" s="11">
        <f t="shared" si="65"/>
        <v>0</v>
      </c>
      <c r="E171" s="11">
        <f t="shared" si="65"/>
        <v>0</v>
      </c>
      <c r="F171" s="11">
        <f t="shared" si="65"/>
        <v>0</v>
      </c>
      <c r="G171" s="11">
        <f t="shared" si="65"/>
        <v>0</v>
      </c>
      <c r="H171" s="11">
        <f t="shared" si="65"/>
        <v>0</v>
      </c>
      <c r="I171" s="67">
        <f t="shared" si="65"/>
        <v>0</v>
      </c>
      <c r="J171" s="244"/>
    </row>
    <row r="172" spans="2:10" s="13" customFormat="1" ht="11.25">
      <c r="B172" s="48" t="s">
        <v>19</v>
      </c>
      <c r="C172" s="24">
        <f>IF(C165=0,0,C170/C165)</f>
        <v>0</v>
      </c>
      <c r="D172" s="24">
        <f aca="true" t="shared" si="66" ref="D172:I172">IF(D165=0,0,D170/D165)</f>
        <v>0</v>
      </c>
      <c r="E172" s="24">
        <f t="shared" si="66"/>
        <v>0</v>
      </c>
      <c r="F172" s="24">
        <f t="shared" si="66"/>
        <v>0</v>
      </c>
      <c r="G172" s="24">
        <f t="shared" si="66"/>
        <v>0</v>
      </c>
      <c r="H172" s="24">
        <f t="shared" si="66"/>
        <v>0</v>
      </c>
      <c r="I172" s="33">
        <f t="shared" si="66"/>
        <v>0</v>
      </c>
      <c r="J172" s="245"/>
    </row>
    <row r="173" spans="2:10" s="13" customFormat="1" ht="11.25">
      <c r="B173" s="37" t="s">
        <v>20</v>
      </c>
      <c r="C173" s="7">
        <f>IF(C163=0,0,C168/C163)</f>
        <v>0</v>
      </c>
      <c r="D173" s="7">
        <f aca="true" t="shared" si="67" ref="D173:I173">IF(D163=0,0,D168/D163)</f>
        <v>0</v>
      </c>
      <c r="E173" s="7">
        <f t="shared" si="67"/>
        <v>0</v>
      </c>
      <c r="F173" s="7">
        <f t="shared" si="67"/>
        <v>0</v>
      </c>
      <c r="G173" s="7">
        <f t="shared" si="67"/>
        <v>0</v>
      </c>
      <c r="H173" s="7">
        <f t="shared" si="67"/>
        <v>0</v>
      </c>
      <c r="I173" s="239">
        <f t="shared" si="67"/>
        <v>0</v>
      </c>
      <c r="J173" s="242"/>
    </row>
    <row r="174" spans="2:10" s="13" customFormat="1" ht="11.25">
      <c r="B174" s="39" t="s">
        <v>21</v>
      </c>
      <c r="C174" s="5">
        <f>IF(C164=0,0,C169/C164)</f>
        <v>0</v>
      </c>
      <c r="D174" s="5">
        <f aca="true" t="shared" si="68" ref="D174:I174">IF(D164=0,0,D169/D164)</f>
        <v>0</v>
      </c>
      <c r="E174" s="5">
        <f t="shared" si="68"/>
        <v>0</v>
      </c>
      <c r="F174" s="5">
        <f t="shared" si="68"/>
        <v>0</v>
      </c>
      <c r="G174" s="5">
        <f t="shared" si="68"/>
        <v>0</v>
      </c>
      <c r="H174" s="5">
        <f t="shared" si="68"/>
        <v>0</v>
      </c>
      <c r="I174" s="28">
        <f t="shared" si="68"/>
        <v>0</v>
      </c>
      <c r="J174" s="243"/>
    </row>
    <row r="175" s="13" customFormat="1" ht="11.25"/>
    <row r="176" s="13" customFormat="1" ht="11.25"/>
    <row r="177" spans="2:10" s="13" customFormat="1" ht="11.25">
      <c r="B177" s="165" t="s">
        <v>9</v>
      </c>
      <c r="C177" s="166" t="str">
        <f aca="true" t="shared" si="69" ref="C177:H177">C$10</f>
        <v>cl finali</v>
      </c>
      <c r="D177" s="166" t="str">
        <f t="shared" si="69"/>
        <v>import</v>
      </c>
      <c r="E177" s="166" t="str">
        <f t="shared" si="69"/>
        <v>grossisti</v>
      </c>
      <c r="F177" s="166" t="str">
        <f t="shared" si="69"/>
        <v>dett A</v>
      </c>
      <c r="G177" s="166" t="str">
        <f t="shared" si="69"/>
        <v>dett B</v>
      </c>
      <c r="H177" s="166" t="str">
        <f t="shared" si="69"/>
        <v>dett C</v>
      </c>
      <c r="I177" s="167" t="s">
        <v>36</v>
      </c>
      <c r="J177" s="240" t="s">
        <v>130</v>
      </c>
    </row>
    <row r="178" s="13" customFormat="1" ht="11.25">
      <c r="J178"/>
    </row>
    <row r="179" spans="2:10" s="13" customFormat="1" ht="11.25">
      <c r="B179" s="58" t="s">
        <v>35</v>
      </c>
      <c r="C179" s="35">
        <f aca="true" t="shared" si="70" ref="C179:H179">C190</f>
        <v>0</v>
      </c>
      <c r="D179" s="35">
        <f t="shared" si="70"/>
        <v>0</v>
      </c>
      <c r="E179" s="35">
        <f t="shared" si="70"/>
        <v>0</v>
      </c>
      <c r="F179" s="35">
        <f t="shared" si="70"/>
        <v>0</v>
      </c>
      <c r="G179" s="35">
        <f t="shared" si="70"/>
        <v>0</v>
      </c>
      <c r="H179" s="35">
        <f t="shared" si="70"/>
        <v>0</v>
      </c>
      <c r="I179" s="35">
        <f>I190</f>
        <v>0</v>
      </c>
      <c r="J179"/>
    </row>
    <row r="180" spans="2:10" s="13" customFormat="1" ht="11.25">
      <c r="B180" s="56" t="s">
        <v>33</v>
      </c>
      <c r="C180" s="12"/>
      <c r="D180" s="12"/>
      <c r="E180" s="12"/>
      <c r="F180" s="12"/>
      <c r="G180" s="12"/>
      <c r="H180" s="12"/>
      <c r="I180" s="12"/>
      <c r="J180" s="4"/>
    </row>
    <row r="181" spans="2:10" s="13" customFormat="1" ht="11.25">
      <c r="B181" s="6" t="s">
        <v>12</v>
      </c>
      <c r="C181" s="237"/>
      <c r="D181" s="237"/>
      <c r="E181" s="237"/>
      <c r="F181" s="237"/>
      <c r="G181" s="237"/>
      <c r="H181" s="237"/>
      <c r="I181" s="25">
        <f>SUM(C181:H181)</f>
        <v>0</v>
      </c>
      <c r="J181" s="2">
        <f>IF($I$13=0,0,I181/$I$13)</f>
        <v>0</v>
      </c>
    </row>
    <row r="182" spans="2:10" s="13" customFormat="1" ht="11.25">
      <c r="B182" s="1" t="s">
        <v>37</v>
      </c>
      <c r="C182" s="230"/>
      <c r="D182" s="230"/>
      <c r="E182" s="230"/>
      <c r="F182" s="230"/>
      <c r="G182" s="230"/>
      <c r="H182" s="230"/>
      <c r="I182" s="26">
        <f>IF(I181=0,0,SUMPRODUCT(C182:H182,C181:H181)/I181)</f>
        <v>0</v>
      </c>
      <c r="J182" s="2">
        <f>IF($I$14=0,0,I182/$I$14)</f>
        <v>0</v>
      </c>
    </row>
    <row r="183" spans="2:10" s="13" customFormat="1" ht="11.25">
      <c r="B183" s="1" t="s">
        <v>13</v>
      </c>
      <c r="C183" s="3">
        <f aca="true" t="shared" si="71" ref="C183:H183">C182*C181</f>
        <v>0</v>
      </c>
      <c r="D183" s="3">
        <f t="shared" si="71"/>
        <v>0</v>
      </c>
      <c r="E183" s="3">
        <f t="shared" si="71"/>
        <v>0</v>
      </c>
      <c r="F183" s="3">
        <f t="shared" si="71"/>
        <v>0</v>
      </c>
      <c r="G183" s="3">
        <f t="shared" si="71"/>
        <v>0</v>
      </c>
      <c r="H183" s="3">
        <f t="shared" si="71"/>
        <v>0</v>
      </c>
      <c r="I183" s="27">
        <f>SUM(C183:H183)</f>
        <v>0</v>
      </c>
      <c r="J183" s="2">
        <f>IF($I$15=0,0,I183/$I$15)</f>
        <v>0</v>
      </c>
    </row>
    <row r="184" spans="2:10" s="13" customFormat="1" ht="11.25">
      <c r="B184" s="4" t="s">
        <v>0</v>
      </c>
      <c r="C184" s="5">
        <f aca="true" t="shared" si="72" ref="C184:I184">IF($I183=0,0,C183/$I183)</f>
        <v>0</v>
      </c>
      <c r="D184" s="5">
        <f t="shared" si="72"/>
        <v>0</v>
      </c>
      <c r="E184" s="5">
        <f t="shared" si="72"/>
        <v>0</v>
      </c>
      <c r="F184" s="5">
        <f t="shared" si="72"/>
        <v>0</v>
      </c>
      <c r="G184" s="5">
        <f t="shared" si="72"/>
        <v>0</v>
      </c>
      <c r="H184" s="5">
        <f t="shared" si="72"/>
        <v>0</v>
      </c>
      <c r="I184" s="66">
        <f t="shared" si="72"/>
        <v>0</v>
      </c>
      <c r="J184" s="241"/>
    </row>
    <row r="185" spans="2:10" s="13" customFormat="1" ht="11.25">
      <c r="B185" s="57" t="s">
        <v>34</v>
      </c>
      <c r="C185" s="4"/>
      <c r="D185" s="4"/>
      <c r="E185" s="4"/>
      <c r="F185" s="4"/>
      <c r="G185" s="4"/>
      <c r="H185" s="4"/>
      <c r="I185" s="4"/>
      <c r="J185" s="177"/>
    </row>
    <row r="186" spans="2:10" s="13" customFormat="1" ht="11.25">
      <c r="B186" s="1" t="s">
        <v>18</v>
      </c>
      <c r="C186" s="237"/>
      <c r="D186" s="237"/>
      <c r="E186" s="237"/>
      <c r="F186" s="237"/>
      <c r="G186" s="237"/>
      <c r="H186" s="237"/>
      <c r="I186" s="25">
        <f>SUM(C186:H186)</f>
        <v>0</v>
      </c>
      <c r="J186" s="2">
        <f>IF($I$25=0,0,I186/$I$25)</f>
        <v>0</v>
      </c>
    </row>
    <row r="187" spans="2:10" s="13" customFormat="1" ht="11.25">
      <c r="B187" s="1" t="s">
        <v>39</v>
      </c>
      <c r="C187" s="231"/>
      <c r="D187" s="231"/>
      <c r="E187" s="231"/>
      <c r="F187" s="231"/>
      <c r="G187" s="231"/>
      <c r="H187" s="231"/>
      <c r="I187" s="26">
        <f>IF(I186=0,0,SUMPRODUCT(C187:H187,C186:H186)/I186)</f>
        <v>0</v>
      </c>
      <c r="J187" s="2">
        <f>IF($I$26=0,0,I187/$I$26)</f>
        <v>0</v>
      </c>
    </row>
    <row r="188" spans="2:10" s="13" customFormat="1" ht="11.25">
      <c r="B188" s="38" t="s">
        <v>17</v>
      </c>
      <c r="C188" s="3">
        <f aca="true" t="shared" si="73" ref="C188:H188">C186*C187</f>
        <v>0</v>
      </c>
      <c r="D188" s="3">
        <f t="shared" si="73"/>
        <v>0</v>
      </c>
      <c r="E188" s="3">
        <f t="shared" si="73"/>
        <v>0</v>
      </c>
      <c r="F188" s="3">
        <f t="shared" si="73"/>
        <v>0</v>
      </c>
      <c r="G188" s="3">
        <f t="shared" si="73"/>
        <v>0</v>
      </c>
      <c r="H188" s="3">
        <f t="shared" si="73"/>
        <v>0</v>
      </c>
      <c r="I188" s="27">
        <f>SUM(C188:H188)</f>
        <v>0</v>
      </c>
      <c r="J188" s="2">
        <f>IF($I$20=0,0,I188/$I$20)</f>
        <v>0</v>
      </c>
    </row>
    <row r="189" spans="2:10" s="13" customFormat="1" ht="11.25">
      <c r="B189" t="s">
        <v>2</v>
      </c>
      <c r="C189" s="11">
        <f aca="true" t="shared" si="74" ref="C189:I189">IF($I188=0,0,C188/$I188)</f>
        <v>0</v>
      </c>
      <c r="D189" s="11">
        <f t="shared" si="74"/>
        <v>0</v>
      </c>
      <c r="E189" s="11">
        <f t="shared" si="74"/>
        <v>0</v>
      </c>
      <c r="F189" s="11">
        <f t="shared" si="74"/>
        <v>0</v>
      </c>
      <c r="G189" s="11">
        <f t="shared" si="74"/>
        <v>0</v>
      </c>
      <c r="H189" s="11">
        <f t="shared" si="74"/>
        <v>0</v>
      </c>
      <c r="I189" s="67">
        <f t="shared" si="74"/>
        <v>0</v>
      </c>
      <c r="J189" s="244"/>
    </row>
    <row r="190" spans="2:10" s="13" customFormat="1" ht="11.25">
      <c r="B190" s="48" t="s">
        <v>19</v>
      </c>
      <c r="C190" s="24">
        <f>IF(C183=0,0,C188/C183)</f>
        <v>0</v>
      </c>
      <c r="D190" s="24">
        <f aca="true" t="shared" si="75" ref="D190:I190">IF(D183=0,0,D188/D183)</f>
        <v>0</v>
      </c>
      <c r="E190" s="24">
        <f t="shared" si="75"/>
        <v>0</v>
      </c>
      <c r="F190" s="24">
        <f t="shared" si="75"/>
        <v>0</v>
      </c>
      <c r="G190" s="24">
        <f t="shared" si="75"/>
        <v>0</v>
      </c>
      <c r="H190" s="24">
        <f t="shared" si="75"/>
        <v>0</v>
      </c>
      <c r="I190" s="33">
        <f t="shared" si="75"/>
        <v>0</v>
      </c>
      <c r="J190" s="245"/>
    </row>
    <row r="191" spans="2:10" s="13" customFormat="1" ht="11.25">
      <c r="B191" s="37" t="s">
        <v>20</v>
      </c>
      <c r="C191" s="7">
        <f>IF(C181=0,0,C186/C181)</f>
        <v>0</v>
      </c>
      <c r="D191" s="7">
        <f aca="true" t="shared" si="76" ref="D191:I191">IF(D181=0,0,D186/D181)</f>
        <v>0</v>
      </c>
      <c r="E191" s="7">
        <f t="shared" si="76"/>
        <v>0</v>
      </c>
      <c r="F191" s="7">
        <f t="shared" si="76"/>
        <v>0</v>
      </c>
      <c r="G191" s="7">
        <f t="shared" si="76"/>
        <v>0</v>
      </c>
      <c r="H191" s="7">
        <f t="shared" si="76"/>
        <v>0</v>
      </c>
      <c r="I191" s="239">
        <f t="shared" si="76"/>
        <v>0</v>
      </c>
      <c r="J191" s="242"/>
    </row>
    <row r="192" spans="2:10" s="13" customFormat="1" ht="11.25">
      <c r="B192" s="39" t="s">
        <v>21</v>
      </c>
      <c r="C192" s="5">
        <f>IF(C182=0,0,C187/C182)</f>
        <v>0</v>
      </c>
      <c r="D192" s="5">
        <f aca="true" t="shared" si="77" ref="D192:I192">IF(D182=0,0,D187/D182)</f>
        <v>0</v>
      </c>
      <c r="E192" s="5">
        <f t="shared" si="77"/>
        <v>0</v>
      </c>
      <c r="F192" s="5">
        <f t="shared" si="77"/>
        <v>0</v>
      </c>
      <c r="G192" s="5">
        <f t="shared" si="77"/>
        <v>0</v>
      </c>
      <c r="H192" s="5">
        <f t="shared" si="77"/>
        <v>0</v>
      </c>
      <c r="I192" s="28">
        <f t="shared" si="77"/>
        <v>0</v>
      </c>
      <c r="J192" s="243"/>
    </row>
    <row r="193" spans="2:10" s="13" customFormat="1" ht="11.25">
      <c r="B193" s="16"/>
      <c r="I193" s="17"/>
      <c r="J193" s="14"/>
    </row>
    <row r="194" spans="2:10" s="13" customFormat="1" ht="11.25">
      <c r="B194" s="16"/>
      <c r="I194" s="17"/>
      <c r="J194" s="14"/>
    </row>
    <row r="195" spans="2:10" s="13" customFormat="1" ht="11.25">
      <c r="B195" s="165" t="s">
        <v>10</v>
      </c>
      <c r="C195" s="166" t="str">
        <f aca="true" t="shared" si="78" ref="C195:H195">C$10</f>
        <v>cl finali</v>
      </c>
      <c r="D195" s="166" t="str">
        <f t="shared" si="78"/>
        <v>import</v>
      </c>
      <c r="E195" s="166" t="str">
        <f t="shared" si="78"/>
        <v>grossisti</v>
      </c>
      <c r="F195" s="166" t="str">
        <f t="shared" si="78"/>
        <v>dett A</v>
      </c>
      <c r="G195" s="166" t="str">
        <f t="shared" si="78"/>
        <v>dett B</v>
      </c>
      <c r="H195" s="166" t="str">
        <f t="shared" si="78"/>
        <v>dett C</v>
      </c>
      <c r="I195" s="167" t="s">
        <v>36</v>
      </c>
      <c r="J195" s="240" t="s">
        <v>130</v>
      </c>
    </row>
    <row r="196" spans="2:10" s="13" customFormat="1" ht="11.25">
      <c r="B196" s="16"/>
      <c r="I196" s="17"/>
      <c r="J196"/>
    </row>
    <row r="197" spans="2:10" s="13" customFormat="1" ht="11.25">
      <c r="B197" s="58" t="s">
        <v>35</v>
      </c>
      <c r="C197" s="35">
        <f aca="true" t="shared" si="79" ref="C197:H197">C208</f>
        <v>0</v>
      </c>
      <c r="D197" s="35">
        <f t="shared" si="79"/>
        <v>0</v>
      </c>
      <c r="E197" s="35">
        <f t="shared" si="79"/>
        <v>0</v>
      </c>
      <c r="F197" s="35">
        <f t="shared" si="79"/>
        <v>0</v>
      </c>
      <c r="G197" s="35">
        <f t="shared" si="79"/>
        <v>0</v>
      </c>
      <c r="H197" s="35">
        <f t="shared" si="79"/>
        <v>0</v>
      </c>
      <c r="I197" s="35">
        <f>I208</f>
        <v>0</v>
      </c>
      <c r="J197"/>
    </row>
    <row r="198" spans="2:10" s="13" customFormat="1" ht="11.25">
      <c r="B198" s="56" t="s">
        <v>33</v>
      </c>
      <c r="C198" s="12"/>
      <c r="D198" s="12"/>
      <c r="E198" s="12"/>
      <c r="F198" s="12"/>
      <c r="G198" s="12"/>
      <c r="H198" s="12"/>
      <c r="I198" s="12"/>
      <c r="J198" s="4"/>
    </row>
    <row r="199" spans="2:10" s="13" customFormat="1" ht="11.25">
      <c r="B199" s="6" t="s">
        <v>12</v>
      </c>
      <c r="C199" s="237"/>
      <c r="D199" s="237"/>
      <c r="E199" s="237"/>
      <c r="F199" s="237"/>
      <c r="G199" s="237"/>
      <c r="H199" s="237"/>
      <c r="I199" s="25">
        <f>SUM(C199:H199)</f>
        <v>0</v>
      </c>
      <c r="J199" s="2">
        <f>IF($I$13=0,0,I199/$I$13)</f>
        <v>0</v>
      </c>
    </row>
    <row r="200" spans="2:10" s="13" customFormat="1" ht="11.25">
      <c r="B200" s="1" t="s">
        <v>37</v>
      </c>
      <c r="C200" s="230"/>
      <c r="D200" s="230"/>
      <c r="E200" s="230"/>
      <c r="F200" s="230"/>
      <c r="G200" s="230"/>
      <c r="H200" s="230"/>
      <c r="I200" s="26">
        <f>IF(I199=0,0,SUMPRODUCT(C200:H200,C199:H199)/I199)</f>
        <v>0</v>
      </c>
      <c r="J200" s="2">
        <f>IF($I$14=0,0,I200/$I$14)</f>
        <v>0</v>
      </c>
    </row>
    <row r="201" spans="2:10" s="13" customFormat="1" ht="11.25">
      <c r="B201" s="1" t="s">
        <v>13</v>
      </c>
      <c r="C201" s="3">
        <f aca="true" t="shared" si="80" ref="C201:H201">C200*C199</f>
        <v>0</v>
      </c>
      <c r="D201" s="3">
        <f t="shared" si="80"/>
        <v>0</v>
      </c>
      <c r="E201" s="3">
        <f t="shared" si="80"/>
        <v>0</v>
      </c>
      <c r="F201" s="3">
        <f t="shared" si="80"/>
        <v>0</v>
      </c>
      <c r="G201" s="3">
        <f t="shared" si="80"/>
        <v>0</v>
      </c>
      <c r="H201" s="3">
        <f t="shared" si="80"/>
        <v>0</v>
      </c>
      <c r="I201" s="27">
        <f>SUM(C201:H201)</f>
        <v>0</v>
      </c>
      <c r="J201" s="2">
        <f>IF($I$15=0,0,I201/$I$15)</f>
        <v>0</v>
      </c>
    </row>
    <row r="202" spans="2:10" s="13" customFormat="1" ht="11.25">
      <c r="B202" s="4" t="s">
        <v>0</v>
      </c>
      <c r="C202" s="5">
        <f aca="true" t="shared" si="81" ref="C202:I202">IF($I201=0,0,C201/$I201)</f>
        <v>0</v>
      </c>
      <c r="D202" s="5">
        <f t="shared" si="81"/>
        <v>0</v>
      </c>
      <c r="E202" s="5">
        <f t="shared" si="81"/>
        <v>0</v>
      </c>
      <c r="F202" s="5">
        <f t="shared" si="81"/>
        <v>0</v>
      </c>
      <c r="G202" s="5">
        <f t="shared" si="81"/>
        <v>0</v>
      </c>
      <c r="H202" s="5">
        <f t="shared" si="81"/>
        <v>0</v>
      </c>
      <c r="I202" s="66">
        <f t="shared" si="81"/>
        <v>0</v>
      </c>
      <c r="J202" s="241"/>
    </row>
    <row r="203" spans="2:10" s="13" customFormat="1" ht="11.25">
      <c r="B203" s="57" t="s">
        <v>34</v>
      </c>
      <c r="C203" s="4"/>
      <c r="D203" s="4"/>
      <c r="E203" s="4"/>
      <c r="F203" s="4"/>
      <c r="G203" s="4"/>
      <c r="H203" s="4"/>
      <c r="I203" s="4"/>
      <c r="J203" s="177"/>
    </row>
    <row r="204" spans="2:10" s="13" customFormat="1" ht="11.25">
      <c r="B204" s="1" t="s">
        <v>18</v>
      </c>
      <c r="C204" s="237"/>
      <c r="D204" s="237"/>
      <c r="E204" s="237"/>
      <c r="F204" s="237"/>
      <c r="G204" s="237"/>
      <c r="H204" s="237"/>
      <c r="I204" s="25">
        <f>SUM(C204:H204)</f>
        <v>0</v>
      </c>
      <c r="J204" s="2">
        <f>IF($I$25=0,0,I204/$I$25)</f>
        <v>0</v>
      </c>
    </row>
    <row r="205" spans="2:10" s="13" customFormat="1" ht="11.25">
      <c r="B205" s="1" t="s">
        <v>39</v>
      </c>
      <c r="C205" s="231"/>
      <c r="D205" s="231"/>
      <c r="E205" s="231"/>
      <c r="F205" s="231"/>
      <c r="G205" s="231"/>
      <c r="H205" s="231"/>
      <c r="I205" s="26">
        <f>IF(I204=0,0,SUMPRODUCT(C205:H205,C204:H204)/I204)</f>
        <v>0</v>
      </c>
      <c r="J205" s="2">
        <f>IF($I$26=0,0,I205/$I$26)</f>
        <v>0</v>
      </c>
    </row>
    <row r="206" spans="2:10" s="13" customFormat="1" ht="11.25">
      <c r="B206" s="38" t="s">
        <v>17</v>
      </c>
      <c r="C206" s="3">
        <f aca="true" t="shared" si="82" ref="C206:H206">C204*C205</f>
        <v>0</v>
      </c>
      <c r="D206" s="3">
        <f t="shared" si="82"/>
        <v>0</v>
      </c>
      <c r="E206" s="3">
        <f t="shared" si="82"/>
        <v>0</v>
      </c>
      <c r="F206" s="3">
        <f t="shared" si="82"/>
        <v>0</v>
      </c>
      <c r="G206" s="3">
        <f t="shared" si="82"/>
        <v>0</v>
      </c>
      <c r="H206" s="3">
        <f t="shared" si="82"/>
        <v>0</v>
      </c>
      <c r="I206" s="27">
        <f>SUM(C206:H206)</f>
        <v>0</v>
      </c>
      <c r="J206" s="2">
        <f>IF($I$20=0,0,I206/$I$20)</f>
        <v>0</v>
      </c>
    </row>
    <row r="207" spans="2:10" s="13" customFormat="1" ht="11.25">
      <c r="B207" t="s">
        <v>2</v>
      </c>
      <c r="C207" s="11">
        <f aca="true" t="shared" si="83" ref="C207:I207">IF($I206=0,0,C206/$I206)</f>
        <v>0</v>
      </c>
      <c r="D207" s="11">
        <f t="shared" si="83"/>
        <v>0</v>
      </c>
      <c r="E207" s="11">
        <f t="shared" si="83"/>
        <v>0</v>
      </c>
      <c r="F207" s="11">
        <f t="shared" si="83"/>
        <v>0</v>
      </c>
      <c r="G207" s="11">
        <f t="shared" si="83"/>
        <v>0</v>
      </c>
      <c r="H207" s="11">
        <f t="shared" si="83"/>
        <v>0</v>
      </c>
      <c r="I207" s="67">
        <f t="shared" si="83"/>
        <v>0</v>
      </c>
      <c r="J207" s="244"/>
    </row>
    <row r="208" spans="2:10" s="13" customFormat="1" ht="11.25">
      <c r="B208" s="48" t="s">
        <v>19</v>
      </c>
      <c r="C208" s="24">
        <f>IF(C201=0,0,C206/C201)</f>
        <v>0</v>
      </c>
      <c r="D208" s="24">
        <f aca="true" t="shared" si="84" ref="D208:I208">IF(D201=0,0,D206/D201)</f>
        <v>0</v>
      </c>
      <c r="E208" s="24">
        <f t="shared" si="84"/>
        <v>0</v>
      </c>
      <c r="F208" s="24">
        <f t="shared" si="84"/>
        <v>0</v>
      </c>
      <c r="G208" s="24">
        <f t="shared" si="84"/>
        <v>0</v>
      </c>
      <c r="H208" s="24">
        <f t="shared" si="84"/>
        <v>0</v>
      </c>
      <c r="I208" s="33">
        <f t="shared" si="84"/>
        <v>0</v>
      </c>
      <c r="J208" s="245"/>
    </row>
    <row r="209" spans="2:10" s="13" customFormat="1" ht="11.25">
      <c r="B209" s="37" t="s">
        <v>20</v>
      </c>
      <c r="C209" s="7">
        <f>IF(C199=0,0,C204/C199)</f>
        <v>0</v>
      </c>
      <c r="D209" s="7">
        <f aca="true" t="shared" si="85" ref="D209:I209">IF(D199=0,0,D204/D199)</f>
        <v>0</v>
      </c>
      <c r="E209" s="7">
        <f t="shared" si="85"/>
        <v>0</v>
      </c>
      <c r="F209" s="7">
        <f t="shared" si="85"/>
        <v>0</v>
      </c>
      <c r="G209" s="7">
        <f t="shared" si="85"/>
        <v>0</v>
      </c>
      <c r="H209" s="7">
        <f t="shared" si="85"/>
        <v>0</v>
      </c>
      <c r="I209" s="239">
        <f t="shared" si="85"/>
        <v>0</v>
      </c>
      <c r="J209" s="242"/>
    </row>
    <row r="210" spans="2:10" s="13" customFormat="1" ht="11.25">
      <c r="B210" s="39" t="s">
        <v>21</v>
      </c>
      <c r="C210" s="5">
        <f>IF(C200=0,0,C205/C200)</f>
        <v>0</v>
      </c>
      <c r="D210" s="5">
        <f aca="true" t="shared" si="86" ref="D210:I210">IF(D200=0,0,D205/D200)</f>
        <v>0</v>
      </c>
      <c r="E210" s="5">
        <f t="shared" si="86"/>
        <v>0</v>
      </c>
      <c r="F210" s="5">
        <f t="shared" si="86"/>
        <v>0</v>
      </c>
      <c r="G210" s="5">
        <f t="shared" si="86"/>
        <v>0</v>
      </c>
      <c r="H210" s="5">
        <f t="shared" si="86"/>
        <v>0</v>
      </c>
      <c r="I210" s="28">
        <f t="shared" si="86"/>
        <v>0</v>
      </c>
      <c r="J210" s="243"/>
    </row>
    <row r="211" s="13" customFormat="1" ht="11.25"/>
    <row r="212" s="13" customFormat="1" ht="11.25"/>
    <row r="213" spans="2:10" s="13" customFormat="1" ht="11.25">
      <c r="B213" s="165" t="s">
        <v>11</v>
      </c>
      <c r="C213" s="166" t="str">
        <f aca="true" t="shared" si="87" ref="C213:H213">C$10</f>
        <v>cl finali</v>
      </c>
      <c r="D213" s="166" t="str">
        <f t="shared" si="87"/>
        <v>import</v>
      </c>
      <c r="E213" s="166" t="str">
        <f t="shared" si="87"/>
        <v>grossisti</v>
      </c>
      <c r="F213" s="166" t="str">
        <f t="shared" si="87"/>
        <v>dett A</v>
      </c>
      <c r="G213" s="166" t="str">
        <f t="shared" si="87"/>
        <v>dett B</v>
      </c>
      <c r="H213" s="166" t="str">
        <f t="shared" si="87"/>
        <v>dett C</v>
      </c>
      <c r="I213" s="167" t="s">
        <v>36</v>
      </c>
      <c r="J213" s="240" t="s">
        <v>130</v>
      </c>
    </row>
    <row r="214" s="13" customFormat="1" ht="11.25">
      <c r="J214"/>
    </row>
    <row r="215" spans="2:10" s="13" customFormat="1" ht="11.25">
      <c r="B215" s="58" t="s">
        <v>35</v>
      </c>
      <c r="C215" s="35">
        <f aca="true" t="shared" si="88" ref="C215:H215">C226</f>
        <v>0</v>
      </c>
      <c r="D215" s="35">
        <f t="shared" si="88"/>
        <v>0</v>
      </c>
      <c r="E215" s="35">
        <f t="shared" si="88"/>
        <v>0</v>
      </c>
      <c r="F215" s="35">
        <f t="shared" si="88"/>
        <v>0</v>
      </c>
      <c r="G215" s="35">
        <f t="shared" si="88"/>
        <v>0</v>
      </c>
      <c r="H215" s="35">
        <f t="shared" si="88"/>
        <v>0</v>
      </c>
      <c r="I215" s="35">
        <f>I226</f>
        <v>0</v>
      </c>
      <c r="J215"/>
    </row>
    <row r="216" spans="2:10" s="13" customFormat="1" ht="11.25">
      <c r="B216" s="56" t="s">
        <v>33</v>
      </c>
      <c r="C216" s="12"/>
      <c r="D216" s="12"/>
      <c r="E216" s="12"/>
      <c r="F216" s="12"/>
      <c r="G216" s="12"/>
      <c r="H216" s="12"/>
      <c r="I216" s="12"/>
      <c r="J216" s="4"/>
    </row>
    <row r="217" spans="2:10" s="13" customFormat="1" ht="11.25">
      <c r="B217" s="6" t="s">
        <v>12</v>
      </c>
      <c r="C217" s="20">
        <f aca="true" t="shared" si="89" ref="C217:H217">C13-SUM(C55,C73,C91,C109,C127,C145,C163,C181,C199)</f>
        <v>0</v>
      </c>
      <c r="D217" s="20">
        <f t="shared" si="89"/>
        <v>0</v>
      </c>
      <c r="E217" s="20">
        <f t="shared" si="89"/>
        <v>0</v>
      </c>
      <c r="F217" s="20">
        <f t="shared" si="89"/>
        <v>0</v>
      </c>
      <c r="G217" s="20">
        <f t="shared" si="89"/>
        <v>0</v>
      </c>
      <c r="H217" s="20">
        <f t="shared" si="89"/>
        <v>0</v>
      </c>
      <c r="I217" s="25">
        <f>SUM(C217:H217)</f>
        <v>0</v>
      </c>
      <c r="J217" s="2">
        <f>IF($I$13=0,0,I217/$I$13)</f>
        <v>0</v>
      </c>
    </row>
    <row r="218" spans="2:10" s="13" customFormat="1" ht="11.25">
      <c r="B218" s="1" t="s">
        <v>37</v>
      </c>
      <c r="C218" s="19">
        <f aca="true" t="shared" si="90" ref="C218:H218">IF(C217=0,0,C219/C217)</f>
        <v>0</v>
      </c>
      <c r="D218" s="19">
        <f t="shared" si="90"/>
        <v>0</v>
      </c>
      <c r="E218" s="19">
        <f t="shared" si="90"/>
        <v>0</v>
      </c>
      <c r="F218" s="19">
        <f t="shared" si="90"/>
        <v>0</v>
      </c>
      <c r="G218" s="19">
        <f t="shared" si="90"/>
        <v>0</v>
      </c>
      <c r="H218" s="19">
        <f t="shared" si="90"/>
        <v>0</v>
      </c>
      <c r="I218" s="26">
        <f>IF(I217=0,0,SUMPRODUCT(C218:H218,C217:H217)/I217)</f>
        <v>0</v>
      </c>
      <c r="J218" s="2">
        <f>IF($I$14=0,0,I218/$I$14)</f>
        <v>0</v>
      </c>
    </row>
    <row r="219" spans="2:10" s="13" customFormat="1" ht="11.25">
      <c r="B219" s="1" t="s">
        <v>13</v>
      </c>
      <c r="C219" s="22">
        <f aca="true" t="shared" si="91" ref="C219:H219">C15-SUM(C57,C75,C93,C111,C129,C147,C165,C183,C201)</f>
        <v>0</v>
      </c>
      <c r="D219" s="22">
        <f t="shared" si="91"/>
        <v>0</v>
      </c>
      <c r="E219" s="22">
        <f t="shared" si="91"/>
        <v>0</v>
      </c>
      <c r="F219" s="22">
        <f t="shared" si="91"/>
        <v>0</v>
      </c>
      <c r="G219" s="22">
        <f t="shared" si="91"/>
        <v>0</v>
      </c>
      <c r="H219" s="22">
        <f t="shared" si="91"/>
        <v>0</v>
      </c>
      <c r="I219" s="27">
        <f>SUM(C219:H219)</f>
        <v>0</v>
      </c>
      <c r="J219" s="2">
        <f>IF($I$15=0,0,I219/$I$15)</f>
        <v>0</v>
      </c>
    </row>
    <row r="220" spans="2:10" s="13" customFormat="1" ht="11.25">
      <c r="B220" s="4" t="s">
        <v>0</v>
      </c>
      <c r="C220" s="5">
        <f aca="true" t="shared" si="92" ref="C220:I220">IF($I219=0,0,C219/$I219)</f>
        <v>0</v>
      </c>
      <c r="D220" s="5">
        <f t="shared" si="92"/>
        <v>0</v>
      </c>
      <c r="E220" s="5">
        <f t="shared" si="92"/>
        <v>0</v>
      </c>
      <c r="F220" s="5">
        <f t="shared" si="92"/>
        <v>0</v>
      </c>
      <c r="G220" s="5">
        <f t="shared" si="92"/>
        <v>0</v>
      </c>
      <c r="H220" s="5">
        <f t="shared" si="92"/>
        <v>0</v>
      </c>
      <c r="I220" s="66">
        <f t="shared" si="92"/>
        <v>0</v>
      </c>
      <c r="J220" s="241"/>
    </row>
    <row r="221" spans="2:10" s="13" customFormat="1" ht="11.25">
      <c r="B221" s="57" t="s">
        <v>34</v>
      </c>
      <c r="C221" s="4"/>
      <c r="D221" s="4"/>
      <c r="E221" s="4"/>
      <c r="F221" s="4"/>
      <c r="G221" s="4"/>
      <c r="H221" s="4"/>
      <c r="I221" s="4"/>
      <c r="J221" s="177"/>
    </row>
    <row r="222" spans="2:10" s="13" customFormat="1" ht="11.25">
      <c r="B222" s="1" t="s">
        <v>18</v>
      </c>
      <c r="C222" s="21">
        <f aca="true" t="shared" si="93" ref="C222:H222">C25-SUM(C60,C78,C96,C114,C132,C150,C168,C186,C204)</f>
        <v>0</v>
      </c>
      <c r="D222" s="21">
        <f t="shared" si="93"/>
        <v>0</v>
      </c>
      <c r="E222" s="21">
        <f t="shared" si="93"/>
        <v>0</v>
      </c>
      <c r="F222" s="21">
        <f t="shared" si="93"/>
        <v>0</v>
      </c>
      <c r="G222" s="21">
        <f t="shared" si="93"/>
        <v>0</v>
      </c>
      <c r="H222" s="21">
        <f t="shared" si="93"/>
        <v>0</v>
      </c>
      <c r="I222" s="25">
        <f>SUM(C222:H222)</f>
        <v>0</v>
      </c>
      <c r="J222" s="2">
        <f>IF($I$25=0,0,I222/$I$25)</f>
        <v>0</v>
      </c>
    </row>
    <row r="223" spans="2:10" s="13" customFormat="1" ht="11.25">
      <c r="B223" s="1" t="s">
        <v>39</v>
      </c>
      <c r="C223" s="19">
        <f aca="true" t="shared" si="94" ref="C223:H223">IF(C222=0,0,C224/C222)</f>
        <v>0</v>
      </c>
      <c r="D223" s="19">
        <f t="shared" si="94"/>
        <v>0</v>
      </c>
      <c r="E223" s="19">
        <f t="shared" si="94"/>
        <v>0</v>
      </c>
      <c r="F223" s="19">
        <f t="shared" si="94"/>
        <v>0</v>
      </c>
      <c r="G223" s="19">
        <f t="shared" si="94"/>
        <v>0</v>
      </c>
      <c r="H223" s="19">
        <f t="shared" si="94"/>
        <v>0</v>
      </c>
      <c r="I223" s="26">
        <f>IF(I222=0,0,SUMPRODUCT(C223:H223,C222:H222)/I222)</f>
        <v>0</v>
      </c>
      <c r="J223" s="2">
        <f>IF($I$26=0,0,I223/$I$26)</f>
        <v>0</v>
      </c>
    </row>
    <row r="224" spans="2:10" s="13" customFormat="1" ht="11.25">
      <c r="B224" s="38" t="s">
        <v>17</v>
      </c>
      <c r="C224" s="23">
        <f aca="true" t="shared" si="95" ref="C224:H224">C24-SUM(C62,C80,C98,C116,C134,C152,C170,C188,C206)</f>
        <v>0</v>
      </c>
      <c r="D224" s="23">
        <f t="shared" si="95"/>
        <v>0</v>
      </c>
      <c r="E224" s="23">
        <f t="shared" si="95"/>
        <v>0</v>
      </c>
      <c r="F224" s="23">
        <f t="shared" si="95"/>
        <v>0</v>
      </c>
      <c r="G224" s="23">
        <f t="shared" si="95"/>
        <v>0</v>
      </c>
      <c r="H224" s="23">
        <f t="shared" si="95"/>
        <v>0</v>
      </c>
      <c r="I224" s="27">
        <f>SUM(C224:H224)</f>
        <v>0</v>
      </c>
      <c r="J224" s="2">
        <f>IF($I$20=0,0,I224/$I$20)</f>
        <v>0</v>
      </c>
    </row>
    <row r="225" spans="2:10" s="13" customFormat="1" ht="11.25">
      <c r="B225" t="s">
        <v>2</v>
      </c>
      <c r="C225" s="11">
        <f aca="true" t="shared" si="96" ref="C225:I225">IF($I224=0,0,C224/$I224)</f>
        <v>0</v>
      </c>
      <c r="D225" s="11">
        <f t="shared" si="96"/>
        <v>0</v>
      </c>
      <c r="E225" s="11">
        <f t="shared" si="96"/>
        <v>0</v>
      </c>
      <c r="F225" s="11">
        <f t="shared" si="96"/>
        <v>0</v>
      </c>
      <c r="G225" s="11">
        <f t="shared" si="96"/>
        <v>0</v>
      </c>
      <c r="H225" s="11">
        <f t="shared" si="96"/>
        <v>0</v>
      </c>
      <c r="I225" s="67">
        <f t="shared" si="96"/>
        <v>0</v>
      </c>
      <c r="J225" s="244"/>
    </row>
    <row r="226" spans="2:10" s="13" customFormat="1" ht="11.25">
      <c r="B226" s="48" t="s">
        <v>19</v>
      </c>
      <c r="C226" s="24">
        <f>IF(C219=0,0,C224/C219)</f>
        <v>0</v>
      </c>
      <c r="D226" s="24">
        <f aca="true" t="shared" si="97" ref="D226:I226">IF(D219=0,0,D224/D219)</f>
        <v>0</v>
      </c>
      <c r="E226" s="24">
        <f t="shared" si="97"/>
        <v>0</v>
      </c>
      <c r="F226" s="24">
        <f t="shared" si="97"/>
        <v>0</v>
      </c>
      <c r="G226" s="24">
        <f t="shared" si="97"/>
        <v>0</v>
      </c>
      <c r="H226" s="24">
        <f t="shared" si="97"/>
        <v>0</v>
      </c>
      <c r="I226" s="33">
        <f t="shared" si="97"/>
        <v>0</v>
      </c>
      <c r="J226" s="245"/>
    </row>
    <row r="227" spans="2:10" s="13" customFormat="1" ht="11.25">
      <c r="B227" s="37" t="s">
        <v>20</v>
      </c>
      <c r="C227" s="7">
        <f>IF(C217=0,0,C222/C217)</f>
        <v>0</v>
      </c>
      <c r="D227" s="7">
        <f aca="true" t="shared" si="98" ref="D227:I227">IF(D217=0,0,D222/D217)</f>
        <v>0</v>
      </c>
      <c r="E227" s="7">
        <f t="shared" si="98"/>
        <v>0</v>
      </c>
      <c r="F227" s="7">
        <f t="shared" si="98"/>
        <v>0</v>
      </c>
      <c r="G227" s="7">
        <f t="shared" si="98"/>
        <v>0</v>
      </c>
      <c r="H227" s="7">
        <f t="shared" si="98"/>
        <v>0</v>
      </c>
      <c r="I227" s="239">
        <f t="shared" si="98"/>
        <v>0</v>
      </c>
      <c r="J227" s="242"/>
    </row>
    <row r="228" spans="2:10" s="13" customFormat="1" ht="11.25">
      <c r="B228" s="39" t="s">
        <v>21</v>
      </c>
      <c r="C228" s="5">
        <f>IF(C218=0,0,C223/C218)</f>
        <v>0</v>
      </c>
      <c r="D228" s="5">
        <f aca="true" t="shared" si="99" ref="D228:I228">IF(D218=0,0,D223/D218)</f>
        <v>0</v>
      </c>
      <c r="E228" s="5">
        <f t="shared" si="99"/>
        <v>0</v>
      </c>
      <c r="F228" s="5">
        <f t="shared" si="99"/>
        <v>0</v>
      </c>
      <c r="G228" s="5">
        <f t="shared" si="99"/>
        <v>0</v>
      </c>
      <c r="H228" s="5">
        <f t="shared" si="99"/>
        <v>0</v>
      </c>
      <c r="I228" s="28">
        <f t="shared" si="99"/>
        <v>0</v>
      </c>
      <c r="J228" s="243"/>
    </row>
    <row r="229" s="13" customFormat="1" ht="11.25"/>
    <row r="230" s="13" customFormat="1" ht="11.25"/>
    <row r="231" s="13" customFormat="1" ht="11.25"/>
    <row r="232" s="13" customFormat="1" ht="11.25"/>
    <row r="233" s="13" customFormat="1" ht="11.25"/>
    <row r="234" s="13" customFormat="1" ht="11.25"/>
    <row r="235" s="13" customFormat="1" ht="11.25"/>
    <row r="236" s="13" customFormat="1" ht="11.25"/>
    <row r="237" s="13" customFormat="1" ht="11.25"/>
    <row r="238" s="13" customFormat="1" ht="11.25"/>
    <row r="239" s="13" customFormat="1" ht="11.25"/>
    <row r="240" s="13" customFormat="1" ht="11.25"/>
    <row r="241" s="13" customFormat="1" ht="11.25"/>
    <row r="242" s="13" customFormat="1" ht="11.25"/>
    <row r="243" s="13" customFormat="1" ht="11.25"/>
    <row r="244" s="13" customFormat="1" ht="11.25"/>
    <row r="245" s="13" customFormat="1" ht="11.25"/>
    <row r="246" s="13" customFormat="1" ht="11.25"/>
    <row r="247" s="13" customFormat="1" ht="11.25"/>
    <row r="248" s="13" customFormat="1" ht="11.25"/>
    <row r="249" s="13" customFormat="1" ht="11.25"/>
    <row r="250" s="13" customFormat="1" ht="11.25"/>
    <row r="251" s="13" customFormat="1" ht="11.25"/>
    <row r="252" s="13" customFormat="1" ht="11.25"/>
    <row r="253" s="13" customFormat="1" ht="11.25"/>
    <row r="254" s="13" customFormat="1" ht="11.25"/>
    <row r="255" s="13" customFormat="1" ht="11.25"/>
    <row r="256" s="13" customFormat="1" ht="11.25"/>
    <row r="257" s="13" customFormat="1" ht="11.25"/>
    <row r="258" s="13" customFormat="1" ht="11.25"/>
    <row r="259" s="13" customFormat="1" ht="11.25"/>
    <row r="260" s="13" customFormat="1" ht="11.25"/>
    <row r="261" s="13" customFormat="1" ht="11.25"/>
    <row r="262" s="13" customFormat="1" ht="11.25"/>
    <row r="263" s="13" customFormat="1" ht="11.25"/>
    <row r="264" s="13" customFormat="1" ht="11.25"/>
    <row r="265" s="13" customFormat="1" ht="11.25"/>
    <row r="266" s="13" customFormat="1" ht="11.25"/>
    <row r="267" s="13" customFormat="1" ht="11.25"/>
    <row r="268" s="13" customFormat="1" ht="11.25"/>
    <row r="269" s="13" customFormat="1" ht="11.25"/>
    <row r="270" s="13" customFormat="1" ht="11.25"/>
    <row r="271" s="13" customFormat="1" ht="11.25"/>
    <row r="272" s="13" customFormat="1" ht="11.25"/>
    <row r="273" s="13" customFormat="1" ht="11.25"/>
    <row r="274" s="13" customFormat="1" ht="11.25"/>
    <row r="275" s="13" customFormat="1" ht="11.25"/>
    <row r="276" s="13" customFormat="1" ht="11.25"/>
    <row r="277" s="13" customFormat="1" ht="11.25"/>
    <row r="278" s="13" customFormat="1" ht="11.25"/>
    <row r="279" s="13" customFormat="1" ht="11.25"/>
    <row r="280" s="13" customFormat="1" ht="11.25"/>
    <row r="281" s="13" customFormat="1" ht="11.25"/>
    <row r="282" s="13" customFormat="1" ht="11.25"/>
    <row r="283" s="13" customFormat="1" ht="11.25"/>
    <row r="284" s="13" customFormat="1" ht="11.25"/>
    <row r="285" s="13" customFormat="1" ht="11.25"/>
    <row r="286" s="13" customFormat="1" ht="11.25"/>
    <row r="287" s="13" customFormat="1" ht="11.25"/>
    <row r="288" s="13" customFormat="1" ht="11.25"/>
    <row r="289" s="13" customFormat="1" ht="11.25"/>
    <row r="290" s="13" customFormat="1" ht="11.25"/>
    <row r="291" s="13" customFormat="1" ht="11.25"/>
    <row r="292" s="13" customFormat="1" ht="11.25"/>
    <row r="293" s="13" customFormat="1" ht="11.25"/>
    <row r="294" s="13" customFormat="1" ht="11.25"/>
    <row r="295" s="13" customFormat="1" ht="11.25"/>
    <row r="296" s="13" customFormat="1" ht="11.25"/>
    <row r="297" s="13" customFormat="1" ht="11.25"/>
    <row r="298" s="13" customFormat="1" ht="11.25"/>
    <row r="299" s="13" customFormat="1" ht="11.25"/>
    <row r="300" s="13" customFormat="1" ht="11.25"/>
    <row r="301" s="13" customFormat="1" ht="11.25"/>
    <row r="302" s="13" customFormat="1" ht="11.25"/>
    <row r="303" s="13" customFormat="1" ht="11.25"/>
    <row r="304" s="13" customFormat="1" ht="11.25"/>
    <row r="305" s="13" customFormat="1" ht="11.25"/>
    <row r="306" s="13" customFormat="1" ht="11.25"/>
    <row r="307" s="13" customFormat="1" ht="11.25"/>
    <row r="308" s="13" customFormat="1" ht="11.25"/>
    <row r="309" s="13" customFormat="1" ht="11.25"/>
    <row r="310" s="13" customFormat="1" ht="11.25"/>
    <row r="311" s="13" customFormat="1" ht="11.25"/>
    <row r="312" s="13" customFormat="1" ht="11.25"/>
    <row r="313" s="13" customFormat="1" ht="11.25"/>
    <row r="314" s="13" customFormat="1" ht="11.25"/>
    <row r="315" s="13" customFormat="1" ht="11.25"/>
    <row r="316" s="13" customFormat="1" ht="11.25"/>
    <row r="317" s="13" customFormat="1" ht="11.25"/>
    <row r="318" s="13" customFormat="1" ht="11.25"/>
    <row r="319" s="13" customFormat="1" ht="11.25"/>
    <row r="320" s="13" customFormat="1" ht="11.25"/>
    <row r="321" s="13" customFormat="1" ht="11.25"/>
    <row r="322" s="13" customFormat="1" ht="11.25"/>
    <row r="323" s="13" customFormat="1" ht="11.25"/>
    <row r="324" s="13" customFormat="1" ht="11.25"/>
    <row r="325" s="13" customFormat="1" ht="11.25"/>
    <row r="326" s="13" customFormat="1" ht="11.25"/>
    <row r="327" s="13" customFormat="1" ht="11.25"/>
    <row r="328" s="13" customFormat="1" ht="11.25"/>
    <row r="329" s="13" customFormat="1" ht="11.25"/>
    <row r="330" s="13" customFormat="1" ht="11.25"/>
    <row r="331" s="13" customFormat="1" ht="11.25"/>
    <row r="332" s="13" customFormat="1" ht="11.25"/>
    <row r="333" s="13" customFormat="1" ht="11.25"/>
    <row r="334" s="13" customFormat="1" ht="11.25"/>
    <row r="335" s="13" customFormat="1" ht="11.25"/>
    <row r="336" s="13" customFormat="1" ht="11.25"/>
    <row r="337" s="13" customFormat="1" ht="11.25"/>
    <row r="338" s="13" customFormat="1" ht="11.25"/>
    <row r="339" s="13" customFormat="1" ht="11.25"/>
    <row r="340" s="13" customFormat="1" ht="11.25"/>
    <row r="341" s="13" customFormat="1" ht="11.25"/>
    <row r="342" s="13" customFormat="1" ht="11.25"/>
    <row r="343" s="13" customFormat="1" ht="11.25"/>
    <row r="344" s="13" customFormat="1" ht="11.25"/>
    <row r="345" s="13" customFormat="1" ht="11.25"/>
    <row r="346" s="13" customFormat="1" ht="11.25"/>
    <row r="347" s="13" customFormat="1" ht="11.25"/>
    <row r="348" s="13" customFormat="1" ht="11.25"/>
    <row r="349" s="13" customFormat="1" ht="11.25"/>
    <row r="350" s="13" customFormat="1" ht="11.25"/>
    <row r="351" s="13" customFormat="1" ht="11.25"/>
    <row r="352" s="13" customFormat="1" ht="11.25"/>
    <row r="353" s="13" customFormat="1" ht="11.25"/>
    <row r="354" s="13" customFormat="1" ht="11.25"/>
    <row r="355" s="13" customFormat="1" ht="11.25"/>
    <row r="356" s="13" customFormat="1" ht="11.25"/>
    <row r="357" s="13" customFormat="1" ht="11.25"/>
    <row r="358" s="13" customFormat="1" ht="11.25"/>
    <row r="359" s="13" customFormat="1" ht="11.25"/>
    <row r="360" s="13" customFormat="1" ht="11.25"/>
    <row r="361" s="13" customFormat="1" ht="11.25"/>
    <row r="362" s="13" customFormat="1" ht="11.25"/>
    <row r="363" s="13" customFormat="1" ht="11.25"/>
    <row r="364" s="13" customFormat="1" ht="11.25"/>
    <row r="365" s="13" customFormat="1" ht="11.25"/>
    <row r="366" s="13" customFormat="1" ht="11.25"/>
    <row r="367" s="13" customFormat="1" ht="11.25"/>
    <row r="368" s="13" customFormat="1" ht="11.25"/>
    <row r="369" s="13" customFormat="1" ht="11.25"/>
    <row r="370" s="13" customFormat="1" ht="11.25"/>
    <row r="371" s="13" customFormat="1" ht="11.25"/>
    <row r="372" s="13" customFormat="1" ht="11.25"/>
    <row r="373" s="13" customFormat="1" ht="11.25"/>
    <row r="374" s="13" customFormat="1" ht="11.25"/>
    <row r="375" s="13" customFormat="1" ht="11.25"/>
    <row r="376" s="13" customFormat="1" ht="11.25"/>
    <row r="377" s="13" customFormat="1" ht="11.25"/>
    <row r="378" s="13" customFormat="1" ht="11.25"/>
    <row r="379" s="13" customFormat="1" ht="11.25"/>
    <row r="380" s="13" customFormat="1" ht="11.25"/>
    <row r="381" s="13" customFormat="1" ht="11.25"/>
    <row r="382" s="13" customFormat="1" ht="11.25"/>
    <row r="383" s="13" customFormat="1" ht="11.25"/>
    <row r="384" s="13" customFormat="1" ht="11.25"/>
    <row r="385" s="13" customFormat="1" ht="11.25"/>
    <row r="386" s="13" customFormat="1" ht="11.25"/>
    <row r="387" s="13" customFormat="1" ht="11.25"/>
    <row r="388" s="13" customFormat="1" ht="11.25"/>
    <row r="389" s="13" customFormat="1" ht="11.25"/>
    <row r="390" s="13" customFormat="1" ht="11.25"/>
    <row r="391" s="13" customFormat="1" ht="11.25"/>
    <row r="392" s="13" customFormat="1" ht="11.25"/>
    <row r="393" s="13" customFormat="1" ht="11.25"/>
    <row r="394" s="13" customFormat="1" ht="11.25"/>
    <row r="395" s="13" customFormat="1" ht="11.25"/>
    <row r="396" s="13" customFormat="1" ht="11.25"/>
    <row r="397" s="13" customFormat="1" ht="11.25"/>
    <row r="398" s="13" customFormat="1" ht="11.25"/>
    <row r="399" s="13" customFormat="1" ht="11.25"/>
    <row r="400" s="13" customFormat="1" ht="11.25"/>
    <row r="401" s="13" customFormat="1" ht="11.25"/>
    <row r="402" s="13" customFormat="1" ht="11.25"/>
    <row r="403" s="13" customFormat="1" ht="11.25"/>
    <row r="404" s="13" customFormat="1" ht="11.25"/>
    <row r="405" s="13" customFormat="1" ht="11.25"/>
    <row r="406" s="13" customFormat="1" ht="11.25"/>
    <row r="407" s="13" customFormat="1" ht="11.25"/>
    <row r="408" s="13" customFormat="1" ht="11.25"/>
    <row r="409" s="13" customFormat="1" ht="11.25"/>
    <row r="410" s="13" customFormat="1" ht="11.25"/>
    <row r="411" s="13" customFormat="1" ht="11.25"/>
    <row r="412" s="13" customFormat="1" ht="11.25"/>
    <row r="413" s="13" customFormat="1" ht="11.25"/>
    <row r="414" s="13" customFormat="1" ht="11.25"/>
    <row r="415" s="13" customFormat="1" ht="11.25"/>
    <row r="416" s="13" customFormat="1" ht="11.25"/>
    <row r="417" s="13" customFormat="1" ht="11.25"/>
    <row r="418" s="13" customFormat="1" ht="11.25"/>
    <row r="419" s="13" customFormat="1" ht="11.25"/>
    <row r="420" s="13" customFormat="1" ht="11.25"/>
    <row r="421" s="13" customFormat="1" ht="11.25"/>
    <row r="422" s="13" customFormat="1" ht="11.25"/>
    <row r="423" s="13" customFormat="1" ht="11.25"/>
    <row r="424" s="13" customFormat="1" ht="11.25"/>
    <row r="425" s="13" customFormat="1" ht="11.25"/>
    <row r="426" s="13" customFormat="1" ht="11.25"/>
    <row r="427" s="13" customFormat="1" ht="11.25"/>
    <row r="428" s="13" customFormat="1" ht="11.25"/>
    <row r="429" s="13" customFormat="1" ht="11.25"/>
    <row r="430" s="13" customFormat="1" ht="11.25"/>
    <row r="431" s="13" customFormat="1" ht="11.25"/>
    <row r="432" s="13" customFormat="1" ht="11.25"/>
    <row r="433" s="13" customFormat="1" ht="11.25"/>
    <row r="434" s="13" customFormat="1" ht="11.25"/>
    <row r="435" s="13" customFormat="1" ht="11.25"/>
    <row r="436" s="13" customFormat="1" ht="11.25"/>
    <row r="437" s="13" customFormat="1" ht="11.25"/>
    <row r="438" s="13" customFormat="1" ht="11.25"/>
    <row r="439" s="13" customFormat="1" ht="11.25"/>
    <row r="440" s="13" customFormat="1" ht="11.25"/>
    <row r="441" s="13" customFormat="1" ht="11.25"/>
    <row r="442" s="13" customFormat="1" ht="11.25"/>
    <row r="443" s="13" customFormat="1" ht="11.25"/>
    <row r="444" s="13" customFormat="1" ht="11.25"/>
    <row r="445" s="13" customFormat="1" ht="11.25"/>
    <row r="446" s="13" customFormat="1" ht="11.25"/>
    <row r="447" s="13" customFormat="1" ht="11.25"/>
    <row r="448" s="13" customFormat="1" ht="11.25"/>
    <row r="449" s="13" customFormat="1" ht="11.25"/>
    <row r="450" s="13" customFormat="1" ht="11.25"/>
    <row r="451" s="13" customFormat="1" ht="11.25"/>
    <row r="452" s="13" customFormat="1" ht="11.25"/>
    <row r="453" s="13" customFormat="1" ht="11.25"/>
    <row r="454" s="13" customFormat="1" ht="11.25"/>
    <row r="455" s="13" customFormat="1" ht="11.25"/>
    <row r="456" s="13" customFormat="1" ht="11.25"/>
    <row r="457" s="13" customFormat="1" ht="11.25"/>
    <row r="458" s="13" customFormat="1" ht="11.25"/>
    <row r="459" s="13" customFormat="1" ht="11.25"/>
    <row r="460" s="13" customFormat="1" ht="11.25"/>
    <row r="461" s="13" customFormat="1" ht="11.25"/>
    <row r="462" s="13" customFormat="1" ht="11.25"/>
    <row r="463" s="13" customFormat="1" ht="11.25"/>
    <row r="464" s="13" customFormat="1" ht="11.25"/>
    <row r="465" s="13" customFormat="1" ht="11.25"/>
    <row r="466" s="13" customFormat="1" ht="11.25"/>
    <row r="467" s="13" customFormat="1" ht="11.25"/>
    <row r="468" s="13" customFormat="1" ht="11.25"/>
    <row r="469" s="13" customFormat="1" ht="11.25"/>
    <row r="470" s="13" customFormat="1" ht="11.25"/>
    <row r="471" s="13" customFormat="1" ht="11.25"/>
    <row r="472" s="13" customFormat="1" ht="11.25"/>
    <row r="473" s="13" customFormat="1" ht="11.25"/>
    <row r="474" s="13" customFormat="1" ht="11.25"/>
    <row r="475" s="13" customFormat="1" ht="11.25"/>
    <row r="476" s="13" customFormat="1" ht="11.25"/>
    <row r="477" s="13" customFormat="1" ht="11.25"/>
    <row r="478" s="13" customFormat="1" ht="11.25"/>
    <row r="479" s="13" customFormat="1" ht="11.25"/>
    <row r="480" s="13" customFormat="1" ht="11.25"/>
    <row r="481" s="13" customFormat="1" ht="11.25"/>
    <row r="482" s="13" customFormat="1" ht="11.25"/>
    <row r="483" s="13" customFormat="1" ht="11.25"/>
    <row r="484" s="13" customFormat="1" ht="11.25"/>
    <row r="485" s="13" customFormat="1" ht="11.25"/>
    <row r="486" s="13" customFormat="1" ht="11.25"/>
    <row r="487" s="13" customFormat="1" ht="11.25"/>
    <row r="488" s="13" customFormat="1" ht="11.25"/>
    <row r="489" s="13" customFormat="1" ht="11.25"/>
    <row r="490" s="13" customFormat="1" ht="11.25"/>
    <row r="491" s="13" customFormat="1" ht="11.25"/>
    <row r="492" s="13" customFormat="1" ht="11.25"/>
    <row r="493" s="13" customFormat="1" ht="11.25"/>
    <row r="494" s="13" customFormat="1" ht="11.25"/>
    <row r="495" s="13" customFormat="1" ht="11.25"/>
    <row r="496" s="13" customFormat="1" ht="11.25"/>
    <row r="497" s="13" customFormat="1" ht="11.25"/>
    <row r="498" s="13" customFormat="1" ht="11.25"/>
    <row r="499" s="13" customFormat="1" ht="11.25"/>
    <row r="500" s="13" customFormat="1" ht="11.25"/>
    <row r="501" s="13" customFormat="1" ht="11.25"/>
    <row r="502" s="13" customFormat="1" ht="11.25"/>
    <row r="503" s="13" customFormat="1" ht="11.25"/>
    <row r="504" s="13" customFormat="1" ht="11.25"/>
    <row r="505" s="13" customFormat="1" ht="11.25"/>
    <row r="506" s="13" customFormat="1" ht="11.25"/>
    <row r="507" s="13" customFormat="1" ht="11.25"/>
    <row r="508" s="13" customFormat="1" ht="11.25"/>
    <row r="509" s="13" customFormat="1" ht="11.25"/>
    <row r="510" s="13" customFormat="1" ht="11.25"/>
    <row r="511" s="13" customFormat="1" ht="11.25"/>
    <row r="512" s="13" customFormat="1" ht="11.25"/>
    <row r="513" s="13" customFormat="1" ht="11.25"/>
    <row r="514" s="13" customFormat="1" ht="11.25"/>
    <row r="515" s="13" customFormat="1" ht="11.25"/>
    <row r="516" s="13" customFormat="1" ht="11.25"/>
    <row r="517" s="13" customFormat="1" ht="11.25"/>
    <row r="518" s="13" customFormat="1" ht="11.25"/>
    <row r="519" s="13" customFormat="1" ht="11.25"/>
    <row r="520" s="13" customFormat="1" ht="11.25"/>
    <row r="521" s="13" customFormat="1" ht="11.25"/>
    <row r="522" s="13" customFormat="1" ht="11.25"/>
    <row r="523" s="13" customFormat="1" ht="11.25"/>
    <row r="524" s="13" customFormat="1" ht="11.25"/>
    <row r="525" s="13" customFormat="1" ht="11.25"/>
    <row r="526" s="13" customFormat="1" ht="11.25"/>
    <row r="527" s="13" customFormat="1" ht="11.25"/>
    <row r="528" s="13" customFormat="1" ht="11.25"/>
    <row r="529" s="13" customFormat="1" ht="11.25"/>
    <row r="530" s="13" customFormat="1" ht="11.25"/>
    <row r="531" s="13" customFormat="1" ht="11.25"/>
    <row r="532" s="13" customFormat="1" ht="11.25"/>
    <row r="533" s="13" customFormat="1" ht="11.25"/>
    <row r="534" s="13" customFormat="1" ht="11.25"/>
    <row r="535" s="13" customFormat="1" ht="11.25"/>
    <row r="536" s="13" customFormat="1" ht="11.25"/>
    <row r="537" s="13" customFormat="1" ht="11.25"/>
    <row r="538" s="13" customFormat="1" ht="11.25"/>
    <row r="539" s="13" customFormat="1" ht="11.25"/>
    <row r="540" s="13" customFormat="1" ht="11.25"/>
    <row r="541" s="13" customFormat="1" ht="11.25"/>
    <row r="542" s="13" customFormat="1" ht="11.25"/>
    <row r="543" s="13" customFormat="1" ht="11.25"/>
    <row r="544" s="13" customFormat="1" ht="11.25"/>
    <row r="545" s="13" customFormat="1" ht="11.25"/>
    <row r="546" s="13" customFormat="1" ht="11.25"/>
    <row r="547" s="13" customFormat="1" ht="11.25"/>
    <row r="548" s="13" customFormat="1" ht="11.25"/>
    <row r="549" s="13" customFormat="1" ht="11.25"/>
    <row r="550" s="13" customFormat="1" ht="11.25"/>
    <row r="551" s="13" customFormat="1" ht="11.25"/>
    <row r="552" s="13" customFormat="1" ht="11.25"/>
    <row r="553" s="13" customFormat="1" ht="11.25"/>
    <row r="554" s="13" customFormat="1" ht="11.25"/>
    <row r="555" s="13" customFormat="1" ht="11.25"/>
    <row r="556" s="13" customFormat="1" ht="11.25"/>
    <row r="557" s="13" customFormat="1" ht="11.25"/>
    <row r="558" s="13" customFormat="1" ht="11.25"/>
    <row r="559" s="13" customFormat="1" ht="11.25"/>
    <row r="560" s="13" customFormat="1" ht="11.25"/>
    <row r="561" s="13" customFormat="1" ht="11.25"/>
    <row r="562" s="13" customFormat="1" ht="11.25"/>
    <row r="563" s="13" customFormat="1" ht="11.25"/>
    <row r="564" s="13" customFormat="1" ht="11.25"/>
    <row r="565" s="13" customFormat="1" ht="11.25"/>
    <row r="566" s="13" customFormat="1" ht="11.25"/>
    <row r="567" s="13" customFormat="1" ht="11.25"/>
  </sheetData>
  <sheetProtection sheet="1" objects="1" scenarios="1"/>
  <conditionalFormatting sqref="C29:I30 C65:I66 C83:I84 C101:I102 C119:I120 C137:I138 C155:I156 C173:I174 C191:I192 C209:I210 C227:I228">
    <cfRule type="cellIs" priority="1" dxfId="0" operator="between" stopIfTrue="1">
      <formula>0.5</formula>
      <formula>0.7</formula>
    </cfRule>
    <cfRule type="cellIs" priority="2" dxfId="1" operator="greaterThanOrEqual" stopIfTrue="1">
      <formula>0.7</formula>
    </cfRule>
  </conditionalFormatting>
  <dataValidations count="18">
    <dataValidation type="whole" operator="lessThanOrEqual" allowBlank="1" showInputMessage="1" showErrorMessage="1" errorTitle="Errore" error="La somma dei valori immessi per le zone compilate supera il numero di operatori totali presenti sul mercato" sqref="C55:H55">
      <formula1>C$13</formula1>
    </dataValidation>
    <dataValidation type="whole" operator="lessThanOrEqual" allowBlank="1" showInputMessage="1" showErrorMessage="1" errorTitle="Errore" error="La somma dei valori immessi per le zone compilate supera il numero di operatori totali presenti sul mercato" sqref="C73:H73">
      <formula1>C$13-C$55</formula1>
    </dataValidation>
    <dataValidation type="whole" operator="lessThanOrEqual" allowBlank="1" showInputMessage="1" showErrorMessage="1" errorTitle="Errore" error="La somma dei clienti obiettivo per le zone compilate supera il numero complessivo di clienti obiettivo" sqref="C60:H60">
      <formula1>C$25</formula1>
    </dataValidation>
    <dataValidation type="whole" operator="lessThanOrEqual" allowBlank="1" showInputMessage="1" showErrorMessage="1" errorTitle="Errore" error="La somma dei valori immessi per le zone compilate supera il numero di operatori totali presenti sul mercato" sqref="C91:H91">
      <formula1>C$13-C$55-C$73</formula1>
    </dataValidation>
    <dataValidation type="whole" operator="lessThanOrEqual" allowBlank="1" showInputMessage="1" showErrorMessage="1" errorTitle="Errore" error="La somma dei valori immessi per le zone compilate supera il numero di operatori totali presenti sul mercato" sqref="C109:H109">
      <formula1>C$13-C$55-C$73-C$91</formula1>
    </dataValidation>
    <dataValidation type="whole" operator="lessThanOrEqual" allowBlank="1" showInputMessage="1" showErrorMessage="1" errorTitle="Errore" error="La somma dei valori immessi per le zone compilate supera il numero di operatori totali presenti sul mercato" sqref="C127:H127">
      <formula1>C$13-C$55-C$73-C$91-C$109</formula1>
    </dataValidation>
    <dataValidation type="whole" operator="lessThanOrEqual" allowBlank="1" showInputMessage="1" showErrorMessage="1" errorTitle="Errore" error="La somma dei valori immessi per le zone compilate supera il numero di operatori totali presenti sul mercato" sqref="C145:H145">
      <formula1>C$13-C$55-C$73-C$91-C$109-C$127</formula1>
    </dataValidation>
    <dataValidation type="whole" operator="lessThanOrEqual" allowBlank="1" showInputMessage="1" showErrorMessage="1" errorTitle="Errore" error="La somma dei valori immessi per le zone compilate supera il numero di operatori totali presenti sul mercato" sqref="C163:H163">
      <formula1>C$13-C$55-C$73-C$91-C$109-C$127-C$145</formula1>
    </dataValidation>
    <dataValidation type="whole" operator="lessThanOrEqual" allowBlank="1" showInputMessage="1" showErrorMessage="1" errorTitle="Errore" error="La somma dei valori immessi per le zone compilate supera il numero di operatori totali presenti sul mercato" sqref="C181:H181">
      <formula1>C$13-C$55-C$73-C$91-C$109-C$127-C$145-C$163</formula1>
    </dataValidation>
    <dataValidation type="whole" operator="lessThanOrEqual" allowBlank="1" showInputMessage="1" showErrorMessage="1" errorTitle="Errore" error="La somma dei valori immessi per le zone compilate supera il numero di operatori totali presenti sul mercato" sqref="C199:H199">
      <formula1>C$13-C$55-C$73-C$91-C$109-C$127-C$145-C$163-C$181</formula1>
    </dataValidation>
    <dataValidation type="whole" operator="lessThanOrEqual" allowBlank="1" showInputMessage="1" showErrorMessage="1" errorTitle="Errore" error="La somma dei valori immessi per le zone compilate supera il numero di operatori totali presenti sul mercato" sqref="C78:H78">
      <formula1>C$25-C$60</formula1>
    </dataValidation>
    <dataValidation type="whole" operator="lessThanOrEqual" allowBlank="1" showInputMessage="1" showErrorMessage="1" errorTitle="Errore" error="La somma dei valori immessi per le zone compilate supera il numero di operatori totali presenti sul mercato" sqref="C96:H96">
      <formula1>C$25-C$60-C$78</formula1>
    </dataValidation>
    <dataValidation type="whole" operator="lessThanOrEqual" allowBlank="1" showInputMessage="1" showErrorMessage="1" errorTitle="Errore" error="La somma dei valori immessi per le zone compilate supera il numero di operatori totali presenti sul mercato" sqref="C114:H114">
      <formula1>C$25-C$60-C$78-C$96</formula1>
    </dataValidation>
    <dataValidation type="whole" operator="lessThanOrEqual" allowBlank="1" showInputMessage="1" showErrorMessage="1" errorTitle="Errore" error="La somma dei valori immessi per le zone compilate supera il numero di operatori totali presenti sul mercato" sqref="C132:H132">
      <formula1>C$25-C$60-C$78-C$96-C$114</formula1>
    </dataValidation>
    <dataValidation type="whole" operator="lessThanOrEqual" allowBlank="1" showInputMessage="1" showErrorMessage="1" errorTitle="Errore" error="La somma dei valori immessi per le zone compilate supera il numero di operatori totali presenti sul mercato" sqref="C150:H150">
      <formula1>C$25-C$60-C$78-C$96-C$114-C$132</formula1>
    </dataValidation>
    <dataValidation type="whole" operator="lessThanOrEqual" allowBlank="1" showInputMessage="1" showErrorMessage="1" errorTitle="Errore" error="La somma dei valori immessi per le zone compilate supera il numero di operatori totali presenti sul mercato" sqref="C168:H168">
      <formula1>C$25-C$60-C$78-C$96-C$114-C$132-C$150</formula1>
    </dataValidation>
    <dataValidation type="whole" operator="lessThanOrEqual" allowBlank="1" showInputMessage="1" showErrorMessage="1" errorTitle="Errore" error="La somma dei valori immessi per le zone compilate supera il numero di operatori totali presenti sul mercato" sqref="C186:H186">
      <formula1>C$25-C$60-C$78-C$96-C$114-C$132-C$150-C$168</formula1>
    </dataValidation>
    <dataValidation type="whole" operator="lessThanOrEqual" allowBlank="1" showInputMessage="1" showErrorMessage="1" errorTitle="Errore" error="La somma dei valori immessi per le zone compilate supera il numero di operatori totali presenti sul mercato" sqref="C204:H204">
      <formula1>C$25-C$60-C$78-C$96-C$114-C$132-C$150-C$168-C$186</formula1>
    </dataValidation>
  </dataValidations>
  <printOptions/>
  <pageMargins left="0.75" right="0.75" top="1" bottom="1" header="0.5" footer="0.5"/>
  <pageSetup fitToHeight="4" fitToWidth="1" horizontalDpi="300" verticalDpi="300" orientation="portrait" paperSize="9" scale="73" r:id="rId2"/>
  <headerFooter alignWithMargins="0">
    <oddHeader>&amp;C&amp;A</oddHeader>
    <oddFooter>&amp;CPagina &amp;P</oddFooter>
  </headerFooter>
  <ignoredErrors>
    <ignoredError sqref="C218:H218 I58:I59 I56 I61" formula="1"/>
  </ignoredErrors>
  <drawing r:id="rId1"/>
</worksheet>
</file>

<file path=xl/worksheets/sheet5.xml><?xml version="1.0" encoding="utf-8"?>
<worksheet xmlns="http://schemas.openxmlformats.org/spreadsheetml/2006/main" xmlns:r="http://schemas.openxmlformats.org/officeDocument/2006/relationships">
  <dimension ref="A7:EY107"/>
  <sheetViews>
    <sheetView showGridLines="0" workbookViewId="0" topLeftCell="A1">
      <pane ySplit="7" topLeftCell="BM8" activePane="bottomLeft" state="frozen"/>
      <selection pane="topLeft" activeCell="A1" sqref="A1"/>
      <selection pane="bottomLeft" activeCell="A1" sqref="A1"/>
    </sheetView>
  </sheetViews>
  <sheetFormatPr defaultColWidth="9.33203125" defaultRowHeight="11.25"/>
  <cols>
    <col min="15" max="15" width="8.5" style="0" customWidth="1"/>
  </cols>
  <sheetData>
    <row r="7" spans="1:15" ht="15.75">
      <c r="A7" s="36"/>
      <c r="B7" s="161" t="s">
        <v>113</v>
      </c>
      <c r="C7" s="36"/>
      <c r="D7" s="36"/>
      <c r="E7" s="36"/>
      <c r="F7" s="36"/>
      <c r="G7" s="36"/>
      <c r="H7" s="36"/>
      <c r="I7" s="36"/>
      <c r="J7" s="36"/>
      <c r="K7" s="36"/>
      <c r="L7" s="36"/>
      <c r="M7" s="36"/>
      <c r="N7" s="36"/>
      <c r="O7" s="36"/>
    </row>
    <row r="9" spans="2:14" ht="11.25">
      <c r="B9" s="168"/>
      <c r="C9" s="168"/>
      <c r="D9" s="168"/>
      <c r="E9" s="271" t="s">
        <v>103</v>
      </c>
      <c r="F9" s="271"/>
      <c r="G9" s="168"/>
      <c r="H9" s="270" t="s">
        <v>114</v>
      </c>
      <c r="I9" s="270"/>
      <c r="J9" s="270"/>
      <c r="K9" s="270"/>
      <c r="L9" s="270"/>
      <c r="M9" s="157"/>
      <c r="N9" s="154"/>
    </row>
    <row r="10" spans="2:13" ht="11.25">
      <c r="B10" s="169" t="s">
        <v>74</v>
      </c>
      <c r="C10" s="170"/>
      <c r="D10" s="170"/>
      <c r="E10" s="272" t="s">
        <v>104</v>
      </c>
      <c r="F10" s="272"/>
      <c r="G10" s="171" t="s">
        <v>75</v>
      </c>
      <c r="H10" s="172" t="s">
        <v>108</v>
      </c>
      <c r="I10" s="173" t="s">
        <v>105</v>
      </c>
      <c r="J10" s="174" t="s">
        <v>106</v>
      </c>
      <c r="K10" s="174" t="s">
        <v>107</v>
      </c>
      <c r="L10" s="174" t="s">
        <v>36</v>
      </c>
      <c r="M10" s="13"/>
    </row>
    <row r="11" spans="2:13" ht="11.25">
      <c r="B11" s="132"/>
      <c r="C11" s="132"/>
      <c r="D11" s="132"/>
      <c r="E11" s="132"/>
      <c r="F11" s="132"/>
      <c r="G11" s="132"/>
      <c r="H11" s="133">
        <f>Obiettivi!AB21</f>
        <v>1</v>
      </c>
      <c r="I11" s="133">
        <f>SUM(Obiettivi!AB18:AB20)</f>
        <v>0</v>
      </c>
      <c r="J11" s="133">
        <f>SUM(Obiettivi!AB15:AB17)</f>
        <v>0</v>
      </c>
      <c r="K11" s="133">
        <f>Obiettivi!AB14</f>
        <v>0</v>
      </c>
      <c r="L11" s="133">
        <f>SUM(H11:K11)</f>
        <v>1</v>
      </c>
      <c r="M11" s="13"/>
    </row>
    <row r="12" spans="2:13" ht="11.25">
      <c r="B12" s="268" t="s">
        <v>81</v>
      </c>
      <c r="C12" s="268"/>
      <c r="D12" s="268"/>
      <c r="E12" s="143" t="s">
        <v>82</v>
      </c>
      <c r="F12" s="144" t="s">
        <v>83</v>
      </c>
      <c r="G12" s="142"/>
      <c r="H12" s="146"/>
      <c r="I12" s="146"/>
      <c r="J12" s="146"/>
      <c r="K12" s="146"/>
      <c r="L12" s="155" t="s">
        <v>80</v>
      </c>
      <c r="M12" s="13"/>
    </row>
    <row r="13" spans="2:13" ht="11.25">
      <c r="B13" s="269" t="s">
        <v>84</v>
      </c>
      <c r="C13" s="269"/>
      <c r="D13" s="269"/>
      <c r="E13" s="234">
        <v>50</v>
      </c>
      <c r="F13" s="134"/>
      <c r="G13" s="152">
        <f aca="true" t="shared" si="0" ref="G13:G19">IF(SUM($E$13:$E$19,$E$23:$E$29)=0,0,E13/SUM($E$13:$E$19,$E$23:$E$29))</f>
        <v>0.07142857142857142</v>
      </c>
      <c r="H13" s="232"/>
      <c r="I13" s="232"/>
      <c r="J13" s="232"/>
      <c r="K13" s="232"/>
      <c r="L13" s="153">
        <f aca="true" t="shared" si="1" ref="L13:L19">SUMPRODUCT($H$11:$K$11,H13:K13)</f>
        <v>0</v>
      </c>
      <c r="M13" s="13"/>
    </row>
    <row r="14" spans="2:13" ht="11.25">
      <c r="B14" s="266" t="s">
        <v>85</v>
      </c>
      <c r="C14" s="266"/>
      <c r="D14" s="266"/>
      <c r="E14" s="235">
        <v>50</v>
      </c>
      <c r="F14" s="132"/>
      <c r="G14" s="152">
        <f t="shared" si="0"/>
        <v>0.07142857142857142</v>
      </c>
      <c r="H14" s="232"/>
      <c r="I14" s="232"/>
      <c r="J14" s="232"/>
      <c r="K14" s="232"/>
      <c r="L14" s="153">
        <f t="shared" si="1"/>
        <v>0</v>
      </c>
      <c r="M14" s="13"/>
    </row>
    <row r="15" spans="2:13" ht="11.25">
      <c r="B15" s="266" t="s">
        <v>86</v>
      </c>
      <c r="C15" s="266"/>
      <c r="D15" s="266"/>
      <c r="E15" s="235">
        <v>50</v>
      </c>
      <c r="F15" s="132"/>
      <c r="G15" s="152">
        <f t="shared" si="0"/>
        <v>0.07142857142857142</v>
      </c>
      <c r="H15" s="232"/>
      <c r="I15" s="232"/>
      <c r="J15" s="232"/>
      <c r="K15" s="232"/>
      <c r="L15" s="153">
        <f t="shared" si="1"/>
        <v>0</v>
      </c>
      <c r="M15" s="13"/>
    </row>
    <row r="16" spans="2:13" ht="11.25">
      <c r="B16" s="266" t="s">
        <v>87</v>
      </c>
      <c r="C16" s="266"/>
      <c r="D16" s="266"/>
      <c r="E16" s="235">
        <v>50</v>
      </c>
      <c r="F16" s="132"/>
      <c r="G16" s="152">
        <f t="shared" si="0"/>
        <v>0.07142857142857142</v>
      </c>
      <c r="H16" s="232"/>
      <c r="I16" s="232"/>
      <c r="J16" s="232"/>
      <c r="K16" s="232"/>
      <c r="L16" s="153">
        <f t="shared" si="1"/>
        <v>0</v>
      </c>
      <c r="M16" s="13"/>
    </row>
    <row r="17" spans="2:13" ht="11.25">
      <c r="B17" s="266" t="s">
        <v>88</v>
      </c>
      <c r="C17" s="266"/>
      <c r="D17" s="266"/>
      <c r="E17" s="235">
        <v>50</v>
      </c>
      <c r="F17" s="132"/>
      <c r="G17" s="152">
        <f t="shared" si="0"/>
        <v>0.07142857142857142</v>
      </c>
      <c r="H17" s="232"/>
      <c r="I17" s="232"/>
      <c r="J17" s="232"/>
      <c r="K17" s="232"/>
      <c r="L17" s="153">
        <f t="shared" si="1"/>
        <v>0</v>
      </c>
      <c r="M17" s="13"/>
    </row>
    <row r="18" spans="2:13" ht="11.25">
      <c r="B18" s="266" t="s">
        <v>89</v>
      </c>
      <c r="C18" s="266"/>
      <c r="D18" s="266"/>
      <c r="E18" s="235">
        <v>50</v>
      </c>
      <c r="F18" s="132"/>
      <c r="G18" s="152">
        <f t="shared" si="0"/>
        <v>0.07142857142857142</v>
      </c>
      <c r="H18" s="232"/>
      <c r="I18" s="232"/>
      <c r="J18" s="232"/>
      <c r="K18" s="232"/>
      <c r="L18" s="153">
        <f t="shared" si="1"/>
        <v>0</v>
      </c>
      <c r="M18" s="13"/>
    </row>
    <row r="19" spans="2:13" ht="11.25">
      <c r="B19" s="265" t="s">
        <v>109</v>
      </c>
      <c r="C19" s="265"/>
      <c r="D19" s="265"/>
      <c r="E19" s="236">
        <v>50</v>
      </c>
      <c r="F19" s="137"/>
      <c r="G19" s="138">
        <f t="shared" si="0"/>
        <v>0.07142857142857142</v>
      </c>
      <c r="H19" s="233"/>
      <c r="I19" s="233"/>
      <c r="J19" s="233"/>
      <c r="K19" s="233"/>
      <c r="L19" s="139">
        <f t="shared" si="1"/>
        <v>0</v>
      </c>
      <c r="M19" s="13"/>
    </row>
    <row r="20" spans="2:13" ht="11.25">
      <c r="B20" s="178" t="s">
        <v>97</v>
      </c>
      <c r="C20" s="179"/>
      <c r="D20" s="146"/>
      <c r="E20" s="180"/>
      <c r="F20" s="141"/>
      <c r="G20" s="181"/>
      <c r="H20" s="182">
        <f>SUMPRODUCT(H13:H19,$E$13:$E$19)/SUM($E$13:$E$19)</f>
        <v>0</v>
      </c>
      <c r="I20" s="182">
        <f>SUMPRODUCT(I13:I19,$E$13:$E$19)/SUM($E$13:$E$19)</f>
        <v>0</v>
      </c>
      <c r="J20" s="182">
        <f>SUMPRODUCT(J13:J19,$E$13:$E$19)/SUM($E$13:$E$19)</f>
        <v>0</v>
      </c>
      <c r="K20" s="182">
        <f>SUMPRODUCT(K13:K19,$E$13:$E$19)/SUM($E$13:$E$19)</f>
        <v>0</v>
      </c>
      <c r="L20" s="182">
        <f>SUMPRODUCT(L13:L19,$E$13:$E$19)/SUM($E$13:$E$19)</f>
        <v>0</v>
      </c>
      <c r="M20" s="13"/>
    </row>
    <row r="21" spans="2:13" ht="11.25">
      <c r="B21" s="148"/>
      <c r="C21" s="149"/>
      <c r="D21" s="147"/>
      <c r="E21" s="150"/>
      <c r="F21" s="151"/>
      <c r="G21" s="152"/>
      <c r="H21" s="145"/>
      <c r="I21" s="145"/>
      <c r="J21" s="145"/>
      <c r="K21" s="145"/>
      <c r="L21" s="145"/>
      <c r="M21" s="13"/>
    </row>
    <row r="22" spans="2:13" ht="11.25">
      <c r="B22" s="267" t="s">
        <v>90</v>
      </c>
      <c r="C22" s="267"/>
      <c r="D22" s="267"/>
      <c r="E22" s="140"/>
      <c r="F22" s="143"/>
      <c r="G22" s="138"/>
      <c r="H22" s="142"/>
      <c r="I22" s="142"/>
      <c r="J22" s="142"/>
      <c r="K22" s="142"/>
      <c r="L22" s="155" t="s">
        <v>80</v>
      </c>
      <c r="M22" s="13"/>
    </row>
    <row r="23" spans="2:13" ht="11.25">
      <c r="B23" s="269" t="s">
        <v>91</v>
      </c>
      <c r="C23" s="269"/>
      <c r="D23" s="269"/>
      <c r="E23" s="234">
        <v>50</v>
      </c>
      <c r="F23" s="134"/>
      <c r="G23" s="152">
        <f aca="true" t="shared" si="2" ref="G23:G29">IF(SUM($E$13:$E$19,$E$23:$E$29)=0,0,E23/SUM($E$13:$E$19,$E$23:$E$29))</f>
        <v>0.07142857142857142</v>
      </c>
      <c r="H23" s="232"/>
      <c r="I23" s="232"/>
      <c r="J23" s="232"/>
      <c r="K23" s="232"/>
      <c r="L23" s="153">
        <f aca="true" t="shared" si="3" ref="L23:L29">SUMPRODUCT($H$11:$K$11,H23:K23)</f>
        <v>0</v>
      </c>
      <c r="M23" s="13"/>
    </row>
    <row r="24" spans="2:13" ht="11.25">
      <c r="B24" s="266" t="s">
        <v>92</v>
      </c>
      <c r="C24" s="266"/>
      <c r="D24" s="266"/>
      <c r="E24" s="235">
        <v>50</v>
      </c>
      <c r="F24" s="132"/>
      <c r="G24" s="152">
        <f t="shared" si="2"/>
        <v>0.07142857142857142</v>
      </c>
      <c r="H24" s="232"/>
      <c r="I24" s="232"/>
      <c r="J24" s="232"/>
      <c r="K24" s="232"/>
      <c r="L24" s="153">
        <f t="shared" si="3"/>
        <v>0</v>
      </c>
      <c r="M24" s="13"/>
    </row>
    <row r="25" spans="2:13" ht="11.25">
      <c r="B25" s="266" t="s">
        <v>93</v>
      </c>
      <c r="C25" s="266"/>
      <c r="D25" s="266"/>
      <c r="E25" s="235">
        <v>50</v>
      </c>
      <c r="F25" s="132"/>
      <c r="G25" s="152">
        <f t="shared" si="2"/>
        <v>0.07142857142857142</v>
      </c>
      <c r="H25" s="232"/>
      <c r="I25" s="232"/>
      <c r="J25" s="232"/>
      <c r="K25" s="232"/>
      <c r="L25" s="153">
        <f t="shared" si="3"/>
        <v>0</v>
      </c>
      <c r="M25" s="13"/>
    </row>
    <row r="26" spans="2:13" ht="11.25">
      <c r="B26" s="266" t="s">
        <v>94</v>
      </c>
      <c r="C26" s="266"/>
      <c r="D26" s="266"/>
      <c r="E26" s="235">
        <v>50</v>
      </c>
      <c r="F26" s="132"/>
      <c r="G26" s="152">
        <f t="shared" si="2"/>
        <v>0.07142857142857142</v>
      </c>
      <c r="H26" s="232"/>
      <c r="I26" s="232"/>
      <c r="J26" s="232"/>
      <c r="K26" s="232"/>
      <c r="L26" s="153">
        <f t="shared" si="3"/>
        <v>0</v>
      </c>
      <c r="M26" s="13"/>
    </row>
    <row r="27" spans="2:13" ht="11.25">
      <c r="B27" s="266" t="s">
        <v>95</v>
      </c>
      <c r="C27" s="266"/>
      <c r="D27" s="266"/>
      <c r="E27" s="235">
        <v>50</v>
      </c>
      <c r="F27" s="132"/>
      <c r="G27" s="152">
        <f t="shared" si="2"/>
        <v>0.07142857142857142</v>
      </c>
      <c r="H27" s="232"/>
      <c r="I27" s="232"/>
      <c r="J27" s="232"/>
      <c r="K27" s="232"/>
      <c r="L27" s="153">
        <f t="shared" si="3"/>
        <v>0</v>
      </c>
      <c r="M27" s="13"/>
    </row>
    <row r="28" spans="2:13" ht="11.25">
      <c r="B28" s="266" t="s">
        <v>96</v>
      </c>
      <c r="C28" s="266"/>
      <c r="D28" s="266"/>
      <c r="E28" s="235">
        <v>50</v>
      </c>
      <c r="F28" s="132"/>
      <c r="G28" s="152">
        <f t="shared" si="2"/>
        <v>0.07142857142857142</v>
      </c>
      <c r="H28" s="232"/>
      <c r="I28" s="232"/>
      <c r="J28" s="232"/>
      <c r="K28" s="232"/>
      <c r="L28" s="153">
        <f t="shared" si="3"/>
        <v>0</v>
      </c>
      <c r="M28" s="13"/>
    </row>
    <row r="29" spans="2:13" ht="11.25">
      <c r="B29" s="265" t="s">
        <v>109</v>
      </c>
      <c r="C29" s="265"/>
      <c r="D29" s="265"/>
      <c r="E29" s="236">
        <v>50</v>
      </c>
      <c r="F29" s="137"/>
      <c r="G29" s="138">
        <f t="shared" si="2"/>
        <v>0.07142857142857142</v>
      </c>
      <c r="H29" s="233"/>
      <c r="I29" s="233"/>
      <c r="J29" s="233"/>
      <c r="K29" s="233"/>
      <c r="L29" s="139">
        <f t="shared" si="3"/>
        <v>0</v>
      </c>
      <c r="M29" s="13"/>
    </row>
    <row r="30" spans="2:13" ht="11.25">
      <c r="B30" s="178" t="s">
        <v>97</v>
      </c>
      <c r="C30" s="141"/>
      <c r="D30" s="141"/>
      <c r="E30" s="141"/>
      <c r="F30" s="141"/>
      <c r="G30" s="181"/>
      <c r="H30" s="182">
        <f>SUMPRODUCT(H23:H29,$E$23:$E$29)/SUM($E$23:$E$29)</f>
        <v>0</v>
      </c>
      <c r="I30" s="182">
        <f>SUMPRODUCT(I23:I29,$E$23:$E$29)/SUM($E$23:$E$29)</f>
        <v>0</v>
      </c>
      <c r="J30" s="182">
        <f>SUMPRODUCT(J23:J29,$E$23:$E$29)/SUM($E$23:$E$29)</f>
        <v>0</v>
      </c>
      <c r="K30" s="182">
        <f>SUMPRODUCT(K23:K29,$E$23:$E$29)/SUM($E$23:$E$29)</f>
        <v>0</v>
      </c>
      <c r="L30" s="182">
        <f>SUMPRODUCT(L23:L29,$E$23:$E$29)/SUM($E$23:$E$29)</f>
        <v>0</v>
      </c>
      <c r="M30" s="13"/>
    </row>
    <row r="31" spans="2:13" ht="11.25">
      <c r="B31" s="143"/>
      <c r="C31" s="132"/>
      <c r="D31" s="132"/>
      <c r="E31" s="132"/>
      <c r="F31" s="132"/>
      <c r="G31" s="135"/>
      <c r="H31" s="136"/>
      <c r="I31" s="136"/>
      <c r="J31" s="136"/>
      <c r="K31" s="136"/>
      <c r="L31" s="136"/>
      <c r="M31" s="13"/>
    </row>
    <row r="32" spans="2:13" ht="11.25">
      <c r="B32" s="183" t="s">
        <v>118</v>
      </c>
      <c r="C32" s="178"/>
      <c r="D32" s="184"/>
      <c r="E32" s="178"/>
      <c r="F32" s="178"/>
      <c r="G32" s="185">
        <f>SUM(G13:G30)</f>
        <v>0.9999999999999997</v>
      </c>
      <c r="H32" s="182">
        <f>SUMPRODUCT($G$13:$G$29,H13:H29)</f>
        <v>0</v>
      </c>
      <c r="I32" s="182">
        <f>SUMPRODUCT($G$13:$G$29,I13:I29)</f>
        <v>0</v>
      </c>
      <c r="J32" s="182">
        <f>SUMPRODUCT($G$13:$G$29,J13:J29)</f>
        <v>0</v>
      </c>
      <c r="K32" s="182">
        <f>SUMPRODUCT($G$13:$G$29,K13:K29)</f>
        <v>0</v>
      </c>
      <c r="L32" s="182">
        <f>SUMPRODUCT(H11:K11,H32:K32)</f>
        <v>0</v>
      </c>
      <c r="M32" s="13"/>
    </row>
    <row r="33" spans="1:13" ht="11.25">
      <c r="A33" s="8"/>
      <c r="B33" s="186" t="s">
        <v>117</v>
      </c>
      <c r="C33" s="186"/>
      <c r="D33" s="186"/>
      <c r="E33" s="186"/>
      <c r="F33" s="186"/>
      <c r="G33" s="186"/>
      <c r="H33" s="187">
        <v>0</v>
      </c>
      <c r="I33" s="187">
        <v>1</v>
      </c>
      <c r="J33" s="187">
        <v>2</v>
      </c>
      <c r="K33" s="188">
        <v>3</v>
      </c>
      <c r="L33" s="184">
        <f>SUMPRODUCT(H33:K33,H11:K11)</f>
        <v>0</v>
      </c>
      <c r="M33" s="13"/>
    </row>
    <row r="93" ht="11.25">
      <c r="EY93">
        <v>0</v>
      </c>
    </row>
    <row r="94" ht="11.25">
      <c r="EY94">
        <v>0</v>
      </c>
    </row>
    <row r="95" ht="11.25">
      <c r="EY95">
        <v>0</v>
      </c>
    </row>
    <row r="96" ht="11.25">
      <c r="EY96">
        <v>0</v>
      </c>
    </row>
    <row r="97" ht="11.25">
      <c r="EY97">
        <v>0</v>
      </c>
    </row>
    <row r="98" ht="11.25">
      <c r="EY98">
        <v>0</v>
      </c>
    </row>
    <row r="99" ht="11.25">
      <c r="EY99">
        <v>0</v>
      </c>
    </row>
    <row r="101" ht="11.25">
      <c r="EY101">
        <v>0</v>
      </c>
    </row>
    <row r="102" ht="11.25">
      <c r="EY102">
        <v>0</v>
      </c>
    </row>
    <row r="103" ht="11.25">
      <c r="EY103">
        <v>0</v>
      </c>
    </row>
    <row r="104" ht="11.25">
      <c r="EY104">
        <v>0</v>
      </c>
    </row>
    <row r="105" ht="11.25">
      <c r="EY105">
        <v>0</v>
      </c>
    </row>
    <row r="106" ht="11.25">
      <c r="EY106">
        <v>0</v>
      </c>
    </row>
    <row r="107" ht="11.25">
      <c r="EY107">
        <v>0</v>
      </c>
    </row>
  </sheetData>
  <sheetProtection sheet="1" objects="1" scenarios="1"/>
  <mergeCells count="19">
    <mergeCell ref="H9:L9"/>
    <mergeCell ref="E9:F9"/>
    <mergeCell ref="E10:F10"/>
    <mergeCell ref="B13:D13"/>
    <mergeCell ref="B14:D14"/>
    <mergeCell ref="B19:D19"/>
    <mergeCell ref="B12:D12"/>
    <mergeCell ref="B23:D23"/>
    <mergeCell ref="B24:D24"/>
    <mergeCell ref="B15:D15"/>
    <mergeCell ref="B16:D16"/>
    <mergeCell ref="B17:D17"/>
    <mergeCell ref="B18:D18"/>
    <mergeCell ref="B22:D22"/>
    <mergeCell ref="B29:D29"/>
    <mergeCell ref="B25:D25"/>
    <mergeCell ref="B26:D26"/>
    <mergeCell ref="B27:D27"/>
    <mergeCell ref="B28:D28"/>
  </mergeCells>
  <dataValidations count="1">
    <dataValidation type="decimal" allowBlank="1" showInputMessage="1" showErrorMessage="1" errorTitle="Errore" error="Il valore inserito deve essere compreso tra 0 e 10" sqref="H23:K29 H13:K19">
      <formula1>0</formula1>
      <formula2>10</formula2>
    </dataValidation>
  </dataValidations>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 &amp; partners di A. Pace e M. Maselli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Alfonso Pace</dc:creator>
  <cp:keywords/>
  <dc:description/>
  <cp:lastModifiedBy>Alfonso Pace</cp:lastModifiedBy>
  <cp:lastPrinted>2008-06-10T13:59:23Z</cp:lastPrinted>
  <dcterms:created xsi:type="dcterms:W3CDTF">1999-03-01T19:42:14Z</dcterms:created>
  <dcterms:modified xsi:type="dcterms:W3CDTF">2008-07-22T14:44:24Z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